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2520" windowWidth="9375" windowHeight="4755" activeTab="0"/>
  </bookViews>
  <sheets>
    <sheet name="PAIRS" sheetId="1" r:id="rId1"/>
    <sheet name="RESULTS" sheetId="2" r:id="rId2"/>
    <sheet name="Scores" sheetId="3" r:id="rId3"/>
    <sheet name="HANDICAP" sheetId="4" r:id="rId4"/>
  </sheets>
  <definedNames>
    <definedName name="ACwvu.FREEZEROUND1VIEW." localSheetId="0" hidden="1">'PAIRS'!$C$5:$W$18</definedName>
    <definedName name="ACwvu.FREEZEROUND1VIEW." localSheetId="1" hidden="1">'RESULTS'!$C$8:$P$21</definedName>
    <definedName name="HANDICAP">'HANDICAP'!$E$3:$F$112</definedName>
    <definedName name="NAME1">'RESULTS'!$Y$10:$Z$259</definedName>
    <definedName name="NAME2">'RESULTS'!$AA$10:$AB$259</definedName>
    <definedName name="NAME3">'RESULTS'!$AC$10:$AD$259</definedName>
    <definedName name="NAME4">'RESULTS'!$AE$10:$AF$259</definedName>
    <definedName name="NAME5">'RESULTS'!$AG$10:$AH$259</definedName>
    <definedName name="NAME6">'RESULTS'!$AI$10:$AJ$259</definedName>
    <definedName name="PAIRFREEZE" localSheetId="1">'RESULTS'!$E$8:$O$22</definedName>
    <definedName name="PAIRFREEZE">'PAIRS'!$G$5:$V$19</definedName>
    <definedName name="PAIRPRINTA">'RESULTS'!$A$1:$P$57</definedName>
    <definedName name="PAIRPRINTB">'RESULTS'!$A$58:$P$115</definedName>
    <definedName name="PAIRPRINTC">'RESULTS'!$A$116:$P$175</definedName>
    <definedName name="PAIRPRINTD">'RESULTS'!$A$176:$P$235</definedName>
    <definedName name="PAIRPRINTE">'RESULTS'!$A$236:$P$265</definedName>
    <definedName name="PAIRSORT" localSheetId="1">'RESULTS'!$B$10:$P$79</definedName>
    <definedName name="PAIRSORT">'PAIRS'!$B$7:$Y$131</definedName>
    <definedName name="PAIRSSCORE">'Scores'!$A$2:$J$55</definedName>
    <definedName name="Rwvu.FREEZEROUND1VIEW." localSheetId="0" hidden="1">'PAIRS'!$B:$B</definedName>
    <definedName name="Rwvu.FREEZEROUND1VIEW." localSheetId="1" hidden="1">'RESULTS'!$B:$B</definedName>
    <definedName name="SCRATCH">'PAIRS'!#REF!</definedName>
    <definedName name="Swvu.FREEZEROUND1VIEW." localSheetId="0" hidden="1">'PAIRS'!$C$5:$W$18</definedName>
    <definedName name="Swvu.FREEZEROUND1VIEW." localSheetId="1" hidden="1">'RESULTS'!$C$8:$P$21</definedName>
    <definedName name="TEAM1">'RESULTS'!$S$10:$T$259</definedName>
    <definedName name="TEAM2">'RESULTS'!$U$10:$V$259</definedName>
    <definedName name="TEAM3">'RESULTS'!$W$10:$X$177</definedName>
    <definedName name="wvu.FREEZEROUND1VIEW." localSheetId="0" hidden="1">{TRUE,TRUE,7.75,6.25,467.25,246.75,FALSE,TRUE,TRUE,TRUE,0,3,#N/A,5,#N/A,8.314814814814815,14.3,1,FALSE,FALSE,1,TRUE,1,FALSE,100,"Swvu.FREEZEROUND1VIEW.","ACwvu.FREEZEROUND1VIEW.",#N/A,FALSE,FALSE,0.3937007874015748,0.3937007874015748,0,0,2,"","",TRUE,FALSE,FALSE,FALSE,1,#N/A,1,10,FALSE,FALSE,"Rwvu.FREEZEROUND1VIEW.",#N/A,FALSE,FALSE,FALSE,9,300,300,FALSE,FALSE,TRUE,TRUE,TRUE}</definedName>
    <definedName name="wvu.FREEZEROUND1VIEW." localSheetId="1" hidden="1">{TRUE,TRUE,7.75,6.25,467.25,246.75,FALSE,TRUE,TRUE,TRUE,0,3,#N/A,5,#N/A,8.314814814814815,14.3,1,FALSE,FALSE,1,TRUE,1,FALSE,100,"Swvu.FREEZEROUND1VIEW.","ACwvu.FREEZEROUND1VIEW.",#N/A,FALSE,FALSE,0.3937007874015748,0.3937007874015748,0,0,2,"","",TRUE,FALSE,FALSE,FALSE,1,#N/A,1,10,FALSE,FALSE,"Rwvu.FREEZEROUND1VIEW.",#N/A,FALSE,FALSE,FALSE,9,300,300,FALSE,FALSE,TRUE,TRUE,TRUE}</definedName>
    <definedName name="Z_21ED45B0_1179_11D4_85AD_951453A712A2_.wvu.Cols" localSheetId="0" hidden="1">'PAIRS'!$B:$B</definedName>
    <definedName name="Z_21ED45B0_1179_11D4_85AD_951453A712A2_.wvu.Cols" localSheetId="1" hidden="1">'RESULTS'!$B:$B</definedName>
  </definedNames>
  <calcPr fullCalcOnLoad="1"/>
</workbook>
</file>

<file path=xl/sharedStrings.xml><?xml version="1.0" encoding="utf-8"?>
<sst xmlns="http://schemas.openxmlformats.org/spreadsheetml/2006/main" count="393" uniqueCount="200">
  <si>
    <t>POS</t>
  </si>
  <si>
    <t>PLAYER 1</t>
  </si>
  <si>
    <t>TOTAL</t>
  </si>
  <si>
    <t>MAX GAME SO FAR =</t>
  </si>
  <si>
    <t>TEAM</t>
  </si>
  <si>
    <t>SUB</t>
  </si>
  <si>
    <t>HAND</t>
  </si>
  <si>
    <t>PLAYER 2</t>
  </si>
  <si>
    <t>TEAM NAME</t>
  </si>
  <si>
    <t>GAME 1</t>
  </si>
  <si>
    <t>---------</t>
  </si>
  <si>
    <t>+ HAND</t>
  </si>
  <si>
    <t>GAME 2</t>
  </si>
  <si>
    <t>GAME 3</t>
  </si>
  <si>
    <t>MAX</t>
  </si>
  <si>
    <t>GAME 4</t>
  </si>
  <si>
    <t>GAME 5</t>
  </si>
  <si>
    <t>GAME 6</t>
  </si>
  <si>
    <t>AVERAGE</t>
  </si>
  <si>
    <t>HAN'CAP</t>
  </si>
  <si>
    <t>AVG</t>
  </si>
  <si>
    <t>MAX SCRATCH GAME SO FAR =</t>
  </si>
  <si>
    <t>HIGH HANDICAP GAME =</t>
  </si>
  <si>
    <t>LAST</t>
  </si>
  <si>
    <t>GAME</t>
  </si>
  <si>
    <t>Kay Rogers</t>
  </si>
  <si>
    <t>Mike Williams</t>
  </si>
  <si>
    <t>Carrianne Rogers</t>
  </si>
  <si>
    <t>James Footner</t>
  </si>
  <si>
    <t>Martin Maybrey</t>
  </si>
  <si>
    <t>Chris Smith</t>
  </si>
  <si>
    <t>HIGH THREE GAME HANDICAP SERIES =</t>
  </si>
  <si>
    <t>Motley Crew</t>
  </si>
  <si>
    <t>Shay Lowthian</t>
  </si>
  <si>
    <t>Pam Sharman</t>
  </si>
  <si>
    <t>Chris Lee</t>
  </si>
  <si>
    <t>Hazel Adams</t>
  </si>
  <si>
    <t>Shanine Gill</t>
  </si>
  <si>
    <t>Big Boys Bowlers Club 1</t>
  </si>
  <si>
    <t>Big Boys Bowlers Club 2</t>
  </si>
  <si>
    <t>Big Boys Bowlers Club 3</t>
  </si>
  <si>
    <t>Big Boys Bowlers Club 4</t>
  </si>
  <si>
    <t>Big Boys Bowlers Club 5</t>
  </si>
  <si>
    <t>Big Boys Bowlers Club 6</t>
  </si>
  <si>
    <t>Big Boys Bowlers Club 7</t>
  </si>
  <si>
    <t>Des Harding</t>
  </si>
  <si>
    <t>Gareth Roberts</t>
  </si>
  <si>
    <t>Martin Woodley</t>
  </si>
  <si>
    <t>Louise Roberts</t>
  </si>
  <si>
    <t>Team Makan</t>
  </si>
  <si>
    <t>Rick Collins</t>
  </si>
  <si>
    <t>Danny Lalley</t>
  </si>
  <si>
    <t>Mike McCartney</t>
  </si>
  <si>
    <t>Ebony Owen</t>
  </si>
  <si>
    <t>Les Keates</t>
  </si>
  <si>
    <t>James Baker</t>
  </si>
  <si>
    <t>Julie Crisp</t>
  </si>
  <si>
    <t>Big Boys Bowlers Club 8</t>
  </si>
  <si>
    <t>Mike Codd</t>
  </si>
  <si>
    <t>Marilyn Codd</t>
  </si>
  <si>
    <t>Judy Moffitt</t>
  </si>
  <si>
    <t>Bruce Moffitt</t>
  </si>
  <si>
    <t>Sandmartin</t>
  </si>
  <si>
    <t>Derek Crisp</t>
  </si>
  <si>
    <t>Pip Wellsteed</t>
  </si>
  <si>
    <t>12th LEZ ROGERS MEMORIAL HANDICAP DOUBLES 2018</t>
  </si>
  <si>
    <t>Craig MacPherson</t>
  </si>
  <si>
    <t>Sandy Church</t>
  </si>
  <si>
    <t>Becci Taylor</t>
  </si>
  <si>
    <t>Ade French</t>
  </si>
  <si>
    <t>Kylie Bromley</t>
  </si>
  <si>
    <t>Derrick Jephcott</t>
  </si>
  <si>
    <t>Beanz Meanz Neinz</t>
  </si>
  <si>
    <t>Senior +</t>
  </si>
  <si>
    <t>Sharon Wylie</t>
  </si>
  <si>
    <t>Homour Joseph</t>
  </si>
  <si>
    <t>Dave Connor</t>
  </si>
  <si>
    <t>Ashton Newton</t>
  </si>
  <si>
    <t>Dave Chapman</t>
  </si>
  <si>
    <t>Charlie Burton Williams</t>
  </si>
  <si>
    <t>Kelvin Lowthian</t>
  </si>
  <si>
    <t>Kevin Hunter</t>
  </si>
  <si>
    <t>Craig Macpherson</t>
  </si>
  <si>
    <t>Shane Burton Williams</t>
  </si>
  <si>
    <t>Welsh And Thirsty</t>
  </si>
  <si>
    <t>Me &amp; My Monkey</t>
  </si>
  <si>
    <t>Red Heat</t>
  </si>
  <si>
    <t>Snafu</t>
  </si>
  <si>
    <t>We'd Tap That</t>
  </si>
  <si>
    <t>Sibling Strikers</t>
  </si>
  <si>
    <t>Matt Hall</t>
  </si>
  <si>
    <t>Chris Maddocks</t>
  </si>
  <si>
    <t>Pete Bice</t>
  </si>
  <si>
    <t>Steve Gill</t>
  </si>
  <si>
    <t>Paula Lee</t>
  </si>
  <si>
    <t>Nichola Smith</t>
  </si>
  <si>
    <t>John Glasscoe</t>
  </si>
  <si>
    <t>Tony Lee</t>
  </si>
  <si>
    <t>Big Boys Bowlers Club 9</t>
  </si>
  <si>
    <t>Big Boys Bowlers Club 10</t>
  </si>
  <si>
    <t>Dave Goodwin</t>
  </si>
  <si>
    <t>Graham Harmer</t>
  </si>
  <si>
    <t>Val Hopcraft</t>
  </si>
  <si>
    <t>Bethany Lee</t>
  </si>
  <si>
    <t>Dave Greig</t>
  </si>
  <si>
    <t>Kev Hunter</t>
  </si>
  <si>
    <t>Matthew Penny</t>
  </si>
  <si>
    <t>Steve Williams</t>
  </si>
  <si>
    <t>Karen Farmer</t>
  </si>
  <si>
    <t>Steve Dickson</t>
  </si>
  <si>
    <t>Paul Caddy</t>
  </si>
  <si>
    <t>James Locke</t>
  </si>
  <si>
    <t>Yehbutz</t>
  </si>
  <si>
    <t>RAF Oleg Salenko</t>
  </si>
  <si>
    <t>The Two Crappies</t>
  </si>
  <si>
    <t>Me &amp; My Girl</t>
  </si>
  <si>
    <t>Vets Newbies</t>
  </si>
  <si>
    <t>Vets Southerners</t>
  </si>
  <si>
    <t>Beauty &amp; The Beast 2</t>
  </si>
  <si>
    <t>The Chocobros</t>
  </si>
  <si>
    <t>Logan Ellis</t>
  </si>
  <si>
    <t>Lee Townsend</t>
  </si>
  <si>
    <t>Olivia Townsend</t>
  </si>
  <si>
    <t>Dan Pearce</t>
  </si>
  <si>
    <t>Nadine Pearce</t>
  </si>
  <si>
    <t>Ashley Hall</t>
  </si>
  <si>
    <t>Kayleigh Lowthian</t>
  </si>
  <si>
    <t>Mark Patrick</t>
  </si>
  <si>
    <t>Spare Phaaaaaarts</t>
  </si>
  <si>
    <t>The Pocket Dodgers</t>
  </si>
  <si>
    <t>RAF Miroslav Klose</t>
  </si>
  <si>
    <t>Me &amp; The Boy</t>
  </si>
  <si>
    <t>Nanny &amp; Grandson</t>
  </si>
  <si>
    <t>Double Trouble</t>
  </si>
  <si>
    <t>The Cackhanders</t>
  </si>
  <si>
    <t>Bieber Fever</t>
  </si>
  <si>
    <t>Big Boys Bowlers Club 11</t>
  </si>
  <si>
    <t>Big Boys Bowlers Club 12</t>
  </si>
  <si>
    <t>Big Boys Bowlers Club 13</t>
  </si>
  <si>
    <t>Phil Staff</t>
  </si>
  <si>
    <t>Dionne Lalley</t>
  </si>
  <si>
    <t>Sue Langdon</t>
  </si>
  <si>
    <t>Dave Wellsteed</t>
  </si>
  <si>
    <t>Tara Maddocks</t>
  </si>
  <si>
    <t>James Church</t>
  </si>
  <si>
    <t>Disturbed</t>
  </si>
  <si>
    <t>Mum &amp; Son</t>
  </si>
  <si>
    <t>Cabin Fever</t>
  </si>
  <si>
    <t>Team French</t>
  </si>
  <si>
    <t>Mixed Bag</t>
  </si>
  <si>
    <t>Big Boys Bowlers Club 14</t>
  </si>
  <si>
    <t>Big Boys Bowlers Club 15</t>
  </si>
  <si>
    <t>Big Boys Bowlers Club 17</t>
  </si>
  <si>
    <t>Luke Timbrell</t>
  </si>
  <si>
    <t>Andy Preece</t>
  </si>
  <si>
    <t>Martin Clements</t>
  </si>
  <si>
    <t>Paul Maddocks</t>
  </si>
  <si>
    <t>RAF Thomas Muller</t>
  </si>
  <si>
    <t>RAF James Rodriquez</t>
  </si>
  <si>
    <t>Orgasmic Strikers</t>
  </si>
  <si>
    <t>Vets Ex Southerers</t>
  </si>
  <si>
    <t>Vets M &amp; M</t>
  </si>
  <si>
    <t>Kevin Gibson</t>
  </si>
  <si>
    <t>Taryn Weston-Wesgate</t>
  </si>
  <si>
    <t>Rick Yorston</t>
  </si>
  <si>
    <t>Ian Broster</t>
  </si>
  <si>
    <t>Shaamil Floris</t>
  </si>
  <si>
    <t>Blake Colcombe</t>
  </si>
  <si>
    <t>Calon Bailey</t>
  </si>
  <si>
    <t>RAF Paolo Rossi</t>
  </si>
  <si>
    <t>The Evil Twins</t>
  </si>
  <si>
    <t>Blot On The Handicap</t>
  </si>
  <si>
    <t>Vets Misfits</t>
  </si>
  <si>
    <t>Team French (Re-entry)</t>
  </si>
  <si>
    <t>Senior Moments</t>
  </si>
  <si>
    <t>Strike On The Beach</t>
  </si>
  <si>
    <t>Daz Fisher</t>
  </si>
  <si>
    <t>Pocket Bowlers</t>
  </si>
  <si>
    <t>Chaz</t>
  </si>
  <si>
    <t>Beauty &amp; The Beast 1</t>
  </si>
  <si>
    <t>The Young Ones</t>
  </si>
  <si>
    <t>RAF / Civil Service</t>
  </si>
  <si>
    <t>DEVA</t>
  </si>
  <si>
    <t>The Honey Badgers</t>
  </si>
  <si>
    <t>Toon Kids</t>
  </si>
  <si>
    <t>RAF / ARMY</t>
  </si>
  <si>
    <t>One And a Half Englishmen</t>
  </si>
  <si>
    <t>Living on a Spare</t>
  </si>
  <si>
    <t>Bampton Dragons</t>
  </si>
  <si>
    <t>Ginger Nuts</t>
  </si>
  <si>
    <t>James &amp; His Nephew</t>
  </si>
  <si>
    <t>Deva (re entry)</t>
  </si>
  <si>
    <t>Peter Fyles</t>
  </si>
  <si>
    <t>Missfits</t>
  </si>
  <si>
    <t>RAF / Cililian</t>
  </si>
  <si>
    <t>BBBC 15</t>
  </si>
  <si>
    <t>Gaje Ellis</t>
  </si>
  <si>
    <t>Double Ds</t>
  </si>
  <si>
    <t>Desperate extras</t>
  </si>
  <si>
    <t>Toon Kids 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</si>
</sst>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52">
    <font>
      <sz val="10"/>
      <name val="Arial"/>
      <family val="0"/>
    </font>
    <font>
      <b/>
      <sz val="10"/>
      <name val="Arial"/>
      <family val="0"/>
    </font>
    <font>
      <i/>
      <sz val="10"/>
      <name val="Arial"/>
      <family val="0"/>
    </font>
    <font>
      <b/>
      <i/>
      <sz val="10"/>
      <name val="Arial"/>
      <family val="0"/>
    </font>
    <font>
      <b/>
      <u val="single"/>
      <sz val="10"/>
      <name val="Arial"/>
      <family val="2"/>
    </font>
    <font>
      <sz val="12"/>
      <name val="Wingdings"/>
      <family val="0"/>
    </font>
    <font>
      <b/>
      <sz val="12"/>
      <name val="Arial"/>
      <family val="0"/>
    </font>
    <font>
      <sz val="8"/>
      <name val="Arial"/>
      <family val="2"/>
    </font>
    <font>
      <b/>
      <i/>
      <u val="single"/>
      <sz val="20"/>
      <name val="Arial Rounded MT Bold"/>
      <family val="2"/>
    </font>
    <font>
      <u val="single"/>
      <sz val="10"/>
      <color indexed="12"/>
      <name val="Arial"/>
      <family val="0"/>
    </font>
    <font>
      <u val="single"/>
      <sz val="10"/>
      <color indexed="36"/>
      <name val="Arial"/>
      <family val="0"/>
    </font>
    <font>
      <b/>
      <sz val="8"/>
      <name val="Arial"/>
      <family val="2"/>
    </font>
    <font>
      <b/>
      <sz val="10"/>
      <name val="Courier"/>
      <family val="3"/>
    </font>
    <font>
      <b/>
      <sz val="12"/>
      <name val="Courier"/>
      <family val="0"/>
    </font>
    <font>
      <b/>
      <i/>
      <u val="single"/>
      <sz val="16"/>
      <name val="Arial Rounded MT Bold"/>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6"/>
      <color indexed="8"/>
      <name val="Arial Rounded MT Bold"/>
      <family val="0"/>
    </font>
    <font>
      <sz val="12"/>
      <color indexed="8"/>
      <name val="Arial Rounded MT Bold"/>
      <family val="0"/>
    </font>
    <font>
      <b/>
      <sz val="10"/>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id">
        <fgColor rgb="FFFFFF00"/>
        <bgColor rgb="FFFF0000"/>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thin"/>
      <top style="thin"/>
      <bottom>
        <color indexed="63"/>
      </bottom>
    </border>
    <border>
      <left style="thin"/>
      <right style="thin"/>
      <top style="medium"/>
      <bottom style="dashed"/>
    </border>
    <border>
      <left style="thin"/>
      <right style="thin"/>
      <top style="dashed"/>
      <bottom style="thin"/>
    </border>
    <border>
      <left style="thin"/>
      <right style="thin"/>
      <top style="thin"/>
      <bottom style="dashed"/>
    </border>
    <border>
      <left style="thin"/>
      <right style="thin"/>
      <top style="dashed"/>
      <bottom style="medium"/>
    </border>
    <border>
      <left style="medium"/>
      <right style="thin"/>
      <top style="medium"/>
      <bottom style="dashed"/>
    </border>
    <border>
      <left style="medium"/>
      <right style="thin"/>
      <top style="dashed"/>
      <bottom style="thin"/>
    </border>
    <border>
      <left style="medium"/>
      <right style="thin"/>
      <top style="dashed"/>
      <bottom style="medium"/>
    </border>
    <border>
      <left style="thin"/>
      <right style="thin"/>
      <top style="dashed"/>
      <bottom>
        <color indexed="63"/>
      </bottom>
    </border>
    <border>
      <left style="medium"/>
      <right style="thin"/>
      <top style="dashed"/>
      <bottom>
        <color indexed="63"/>
      </bottom>
    </border>
    <border>
      <left style="thin"/>
      <right style="medium"/>
      <top style="medium"/>
      <bottom style="thin"/>
    </border>
    <border>
      <left style="thin"/>
      <right style="thin"/>
      <top style="medium"/>
      <bottom>
        <color indexed="63"/>
      </bottom>
    </border>
    <border>
      <left style="medium"/>
      <right style="thin"/>
      <top style="medium"/>
      <bottom>
        <color indexed="63"/>
      </bottom>
    </border>
    <border>
      <left style="thin"/>
      <right style="medium"/>
      <top style="medium"/>
      <bottom style="dashed"/>
    </border>
    <border>
      <left style="thin"/>
      <right style="medium"/>
      <top style="dashed"/>
      <bottom style="thin"/>
    </border>
    <border>
      <left style="thin"/>
      <right style="medium"/>
      <top style="dashed"/>
      <bottom>
        <color indexed="63"/>
      </bottom>
    </border>
    <border>
      <left style="medium"/>
      <right style="thin"/>
      <top style="thin"/>
      <bottom>
        <color indexed="63"/>
      </bottom>
    </border>
    <border>
      <left style="thin"/>
      <right style="medium"/>
      <top style="thin"/>
      <bottom>
        <color indexed="63"/>
      </bottom>
    </border>
    <border>
      <left style="thin"/>
      <right style="medium"/>
      <top style="dashed"/>
      <bottom style="medium"/>
    </border>
    <border>
      <left>
        <color indexed="63"/>
      </left>
      <right>
        <color indexed="63"/>
      </right>
      <top>
        <color indexed="63"/>
      </top>
      <bottom style="medium"/>
    </border>
    <border>
      <left style="medium"/>
      <right style="medium"/>
      <top style="thin"/>
      <bottom>
        <color indexed="63"/>
      </bottom>
    </border>
    <border diagonalUp="1" diagonalDown="1">
      <left style="medium"/>
      <right style="thin"/>
      <top style="dashed"/>
      <bottom style="thin"/>
      <diagonal style="thin"/>
    </border>
    <border diagonalUp="1" diagonalDown="1">
      <left style="thin"/>
      <right style="medium"/>
      <top style="dashed"/>
      <bottom style="thin"/>
      <diagonal style="thin"/>
    </border>
    <border diagonalUp="1" diagonalDown="1">
      <left style="thin"/>
      <right style="thin"/>
      <top style="dashed"/>
      <bottom style="thin"/>
      <diagonal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2">
    <xf numFmtId="0" fontId="0" fillId="0" borderId="0" xfId="0" applyAlignment="1">
      <alignment/>
    </xf>
    <xf numFmtId="0" fontId="1" fillId="0" borderId="0" xfId="0" applyFont="1" applyAlignment="1" applyProtection="1">
      <alignment horizontal="center"/>
      <protection/>
    </xf>
    <xf numFmtId="0" fontId="6" fillId="0" borderId="0" xfId="0" applyFont="1" applyAlignment="1" applyProtection="1">
      <alignment horizontal="center"/>
      <protection/>
    </xf>
    <xf numFmtId="0" fontId="8" fillId="0" borderId="0" xfId="0" applyFont="1" applyAlignment="1" applyProtection="1">
      <alignment horizontal="center"/>
      <protection/>
    </xf>
    <xf numFmtId="44" fontId="1" fillId="0" borderId="0" xfId="44" applyFont="1" applyAlignment="1" applyProtection="1">
      <alignment horizontal="center"/>
      <protection/>
    </xf>
    <xf numFmtId="14" fontId="1" fillId="0" borderId="0" xfId="44" applyNumberFormat="1" applyFont="1" applyAlignment="1" applyProtection="1">
      <alignment horizontal="center"/>
      <protection/>
    </xf>
    <xf numFmtId="0" fontId="1" fillId="0" borderId="0" xfId="0" applyFont="1" applyAlignment="1" applyProtection="1">
      <alignment horizontal="center"/>
      <protection/>
    </xf>
    <xf numFmtId="0" fontId="1" fillId="0" borderId="0" xfId="0" applyFont="1" applyFill="1" applyAlignment="1" applyProtection="1">
      <alignment horizontal="center"/>
      <protection/>
    </xf>
    <xf numFmtId="0" fontId="0" fillId="0" borderId="0" xfId="0" applyFill="1" applyAlignment="1" applyProtection="1">
      <alignment/>
      <protection/>
    </xf>
    <xf numFmtId="0" fontId="5" fillId="0" borderId="0" xfId="0" applyFont="1" applyFill="1" applyAlignment="1" applyProtection="1">
      <alignment horizontal="center"/>
      <protection/>
    </xf>
    <xf numFmtId="0" fontId="7" fillId="0" borderId="0" xfId="0" applyFont="1" applyFill="1" applyAlignment="1" applyProtection="1" quotePrefix="1">
      <alignment horizontal="left"/>
      <protection/>
    </xf>
    <xf numFmtId="0" fontId="1" fillId="0" borderId="0" xfId="0" applyFont="1" applyFill="1" applyAlignment="1" applyProtection="1">
      <alignment horizontal="right"/>
      <protection/>
    </xf>
    <xf numFmtId="0" fontId="4" fillId="0" borderId="0" xfId="0" applyFont="1" applyFill="1" applyBorder="1" applyAlignment="1" applyProtection="1">
      <alignment horizontal="center"/>
      <protection/>
    </xf>
    <xf numFmtId="0" fontId="1" fillId="0" borderId="0" xfId="0" applyFont="1" applyFill="1" applyBorder="1" applyAlignment="1" applyProtection="1" quotePrefix="1">
      <alignment horizontal="left"/>
      <protection/>
    </xf>
    <xf numFmtId="0" fontId="4" fillId="0" borderId="0" xfId="0" applyFont="1" applyFill="1" applyBorder="1" applyAlignment="1" applyProtection="1" quotePrefix="1">
      <alignment horizontal="center"/>
      <protection/>
    </xf>
    <xf numFmtId="0" fontId="1" fillId="0" borderId="10"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Alignment="1" applyProtection="1">
      <alignment/>
      <protection/>
    </xf>
    <xf numFmtId="0" fontId="1" fillId="0" borderId="0" xfId="44" applyNumberFormat="1" applyFont="1" applyAlignment="1" applyProtection="1">
      <alignment horizontal="center"/>
      <protection/>
    </xf>
    <xf numFmtId="0" fontId="1" fillId="0" borderId="0" xfId="44" applyNumberFormat="1" applyFont="1" applyAlignment="1" applyProtection="1">
      <alignment horizontal="left"/>
      <protection/>
    </xf>
    <xf numFmtId="0" fontId="1" fillId="0" borderId="0" xfId="44" applyNumberFormat="1" applyFont="1" applyAlignment="1" applyProtection="1">
      <alignment horizontal="center"/>
      <protection/>
    </xf>
    <xf numFmtId="0" fontId="1" fillId="0" borderId="0" xfId="0" applyNumberFormat="1" applyFont="1" applyAlignment="1" applyProtection="1">
      <alignment horizontal="center"/>
      <protection/>
    </xf>
    <xf numFmtId="0" fontId="1" fillId="0" borderId="15" xfId="0" applyFont="1" applyFill="1" applyBorder="1" applyAlignment="1" applyProtection="1">
      <alignment horizontal="center"/>
      <protection/>
    </xf>
    <xf numFmtId="0" fontId="1" fillId="0" borderId="16" xfId="0" applyFont="1" applyFill="1" applyBorder="1" applyAlignment="1" applyProtection="1">
      <alignment horizontal="center"/>
      <protection/>
    </xf>
    <xf numFmtId="0" fontId="1" fillId="0" borderId="17"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2" fontId="1" fillId="0" borderId="0" xfId="0" applyNumberFormat="1" applyFont="1" applyFill="1" applyAlignment="1" applyProtection="1">
      <alignment horizontal="center"/>
      <protection/>
    </xf>
    <xf numFmtId="0" fontId="1" fillId="0" borderId="14" xfId="0" applyFont="1" applyFill="1" applyBorder="1" applyAlignment="1" applyProtection="1" quotePrefix="1">
      <alignment horizontal="center"/>
      <protection/>
    </xf>
    <xf numFmtId="0" fontId="1" fillId="0" borderId="13" xfId="0" applyFont="1" applyFill="1" applyBorder="1" applyAlignment="1" applyProtection="1">
      <alignment horizontal="center"/>
      <protection locked="0"/>
    </xf>
    <xf numFmtId="0" fontId="1" fillId="0" borderId="19"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21" xfId="0" applyFont="1" applyFill="1" applyBorder="1" applyAlignment="1" applyProtection="1">
      <alignment horizontal="center"/>
      <protection/>
    </xf>
    <xf numFmtId="0" fontId="1" fillId="0" borderId="19" xfId="0" applyFont="1" applyFill="1" applyBorder="1" applyAlignment="1" applyProtection="1">
      <alignment horizontal="center"/>
      <protection locked="0"/>
    </xf>
    <xf numFmtId="0" fontId="1" fillId="0" borderId="22" xfId="0"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0" fontId="1" fillId="0" borderId="25" xfId="0" applyFont="1" applyFill="1" applyBorder="1" applyAlignment="1" applyProtection="1">
      <alignment horizontal="center"/>
      <protection/>
    </xf>
    <xf numFmtId="0" fontId="1" fillId="0" borderId="26" xfId="0" applyFont="1" applyFill="1" applyBorder="1" applyAlignment="1" applyProtection="1">
      <alignment horizontal="center"/>
      <protection/>
    </xf>
    <xf numFmtId="0" fontId="1" fillId="0" borderId="27" xfId="0" applyFont="1" applyFill="1" applyBorder="1" applyAlignment="1" applyProtection="1">
      <alignment horizontal="center"/>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0" fontId="1" fillId="0" borderId="31" xfId="0" applyFont="1" applyFill="1" applyBorder="1" applyAlignment="1" applyProtection="1">
      <alignment horizontal="center"/>
      <protection/>
    </xf>
    <xf numFmtId="0" fontId="1" fillId="0" borderId="32" xfId="0" applyFont="1" applyFill="1" applyBorder="1" applyAlignment="1" applyProtection="1">
      <alignment horizontal="center"/>
      <protection/>
    </xf>
    <xf numFmtId="0" fontId="1" fillId="0" borderId="33"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21"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1" fillId="0" borderId="12" xfId="0" applyFont="1" applyFill="1" applyBorder="1" applyAlignment="1" applyProtection="1" quotePrefix="1">
      <alignment horizontal="center"/>
      <protection/>
    </xf>
    <xf numFmtId="0" fontId="1" fillId="0" borderId="34" xfId="0" applyFont="1" applyFill="1" applyBorder="1" applyAlignment="1" applyProtection="1">
      <alignment horizontal="center"/>
      <protection/>
    </xf>
    <xf numFmtId="0" fontId="1" fillId="0" borderId="35"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36" xfId="0" applyFont="1" applyFill="1" applyBorder="1" applyAlignment="1" applyProtection="1">
      <alignment horizontal="center"/>
      <protection/>
    </xf>
    <xf numFmtId="0" fontId="1" fillId="0" borderId="35" xfId="0" applyFont="1" applyFill="1" applyBorder="1" applyAlignment="1" applyProtection="1">
      <alignment horizontal="center"/>
      <protection/>
    </xf>
    <xf numFmtId="0" fontId="1" fillId="0" borderId="37"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xf numFmtId="0" fontId="1" fillId="0" borderId="40" xfId="0" applyFont="1" applyFill="1" applyBorder="1" applyAlignment="1" applyProtection="1">
      <alignment horizontal="center"/>
      <protection/>
    </xf>
    <xf numFmtId="0" fontId="1" fillId="0" borderId="41" xfId="0" applyFont="1" applyFill="1" applyBorder="1" applyAlignment="1" applyProtection="1">
      <alignment horizontal="center"/>
      <protection/>
    </xf>
    <xf numFmtId="0" fontId="0" fillId="0" borderId="0" xfId="0" applyFill="1" applyAlignment="1" applyProtection="1">
      <alignment/>
      <protection locked="0"/>
    </xf>
    <xf numFmtId="0" fontId="12" fillId="0" borderId="0" xfId="0" applyNumberFormat="1" applyFont="1" applyAlignment="1" applyProtection="1">
      <alignment horizontal="center" vertical="top"/>
      <protection/>
    </xf>
    <xf numFmtId="0" fontId="13" fillId="0" borderId="0" xfId="0" applyNumberFormat="1" applyFont="1" applyAlignment="1" applyProtection="1">
      <alignment horizontal="right" vertical="top"/>
      <protection/>
    </xf>
    <xf numFmtId="0" fontId="4" fillId="0" borderId="42" xfId="0" applyFont="1" applyFill="1" applyBorder="1" applyAlignment="1" applyProtection="1">
      <alignment horizontal="center"/>
      <protection/>
    </xf>
    <xf numFmtId="0" fontId="1" fillId="0" borderId="0" xfId="0" applyFont="1" applyFill="1" applyAlignment="1" applyProtection="1">
      <alignment horizontal="center"/>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0" fillId="0" borderId="0" xfId="0" applyFont="1" applyFill="1" applyAlignment="1" applyProtection="1">
      <alignment/>
      <protection locked="0"/>
    </xf>
    <xf numFmtId="0" fontId="1" fillId="0" borderId="12"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39" xfId="0" applyFont="1" applyFill="1" applyBorder="1" applyAlignment="1" applyProtection="1">
      <alignment horizontal="center"/>
      <protection locked="0"/>
    </xf>
    <xf numFmtId="0" fontId="1" fillId="0" borderId="40" xfId="0" applyFont="1" applyFill="1" applyBorder="1" applyAlignment="1" applyProtection="1">
      <alignment horizontal="center"/>
      <protection locked="0"/>
    </xf>
    <xf numFmtId="0" fontId="1" fillId="0" borderId="43" xfId="0" applyFont="1" applyFill="1" applyBorder="1" applyAlignment="1" applyProtection="1">
      <alignment horizontal="center"/>
      <protection/>
    </xf>
    <xf numFmtId="0" fontId="1" fillId="0" borderId="20" xfId="0" applyFont="1" applyFill="1" applyBorder="1" applyAlignment="1" applyProtection="1">
      <alignment horizontal="center"/>
      <protection locked="0"/>
    </xf>
    <xf numFmtId="0" fontId="1" fillId="0" borderId="34" xfId="0" applyFont="1" applyFill="1" applyBorder="1" applyAlignment="1" applyProtection="1">
      <alignment horizontal="center"/>
      <protection locked="0"/>
    </xf>
    <xf numFmtId="0" fontId="1" fillId="33" borderId="0" xfId="0" applyFont="1" applyFill="1" applyBorder="1" applyAlignment="1" applyProtection="1" quotePrefix="1">
      <alignment horizontal="center"/>
      <protection/>
    </xf>
    <xf numFmtId="0" fontId="8" fillId="0" borderId="0" xfId="0" applyFont="1" applyFill="1" applyAlignment="1" applyProtection="1">
      <alignment horizontal="center"/>
      <protection/>
    </xf>
    <xf numFmtId="0" fontId="14" fillId="0" borderId="0" xfId="0" applyFont="1" applyFill="1" applyAlignment="1" applyProtection="1">
      <alignment horizontal="center"/>
      <protection/>
    </xf>
    <xf numFmtId="0" fontId="1" fillId="0" borderId="0" xfId="0" applyFont="1" applyAlignment="1" applyProtection="1">
      <alignment horizontal="right"/>
      <protection/>
    </xf>
    <xf numFmtId="0" fontId="1" fillId="0" borderId="44" xfId="0" applyFont="1" applyFill="1" applyBorder="1" applyAlignment="1" applyProtection="1">
      <alignment horizontal="center"/>
      <protection/>
    </xf>
    <xf numFmtId="0" fontId="1" fillId="0" borderId="45" xfId="0" applyFont="1" applyFill="1" applyBorder="1" applyAlignment="1" applyProtection="1">
      <alignment horizontal="center"/>
      <protection/>
    </xf>
    <xf numFmtId="0" fontId="1" fillId="0" borderId="46" xfId="0" applyFont="1" applyFill="1" applyBorder="1" applyAlignment="1" applyProtection="1">
      <alignment horizontal="center"/>
      <protection/>
    </xf>
    <xf numFmtId="0" fontId="1" fillId="0" borderId="10" xfId="0" applyFont="1" applyFill="1" applyBorder="1" applyAlignment="1" applyProtection="1">
      <alignment horizontal="center"/>
      <protection locked="0"/>
    </xf>
    <xf numFmtId="0" fontId="0" fillId="34" borderId="0" xfId="0"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1" fillId="0" borderId="43" xfId="0"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1" fillId="0" borderId="39" xfId="0" applyFont="1" applyFill="1" applyBorder="1" applyAlignment="1" applyProtection="1">
      <alignment horizontal="center" vertical="center"/>
      <protection/>
    </xf>
    <xf numFmtId="0" fontId="1" fillId="0" borderId="48" xfId="0" applyFont="1" applyFill="1" applyBorder="1" applyAlignment="1" applyProtection="1">
      <alignment horizontal="center" vertical="center"/>
      <protection/>
    </xf>
    <xf numFmtId="0" fontId="1" fillId="0" borderId="23" xfId="0" applyFont="1" applyFill="1" applyBorder="1" applyAlignment="1" applyProtection="1">
      <alignment horizontal="center" vertical="center"/>
      <protection/>
    </xf>
    <xf numFmtId="0" fontId="0" fillId="0" borderId="49" xfId="0" applyBorder="1" applyAlignment="1" applyProtection="1">
      <alignment horizontal="center" vertical="center"/>
      <protection/>
    </xf>
    <xf numFmtId="0" fontId="1" fillId="0" borderId="40" xfId="0" applyFont="1" applyFill="1" applyBorder="1" applyAlignment="1" applyProtection="1">
      <alignment horizontal="center" vertical="center"/>
      <protection/>
    </xf>
    <xf numFmtId="0" fontId="0" fillId="0" borderId="50" xfId="0"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1" fillId="0" borderId="19" xfId="0"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0" fillId="0" borderId="34" xfId="0"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33" xfId="0"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0" fillId="0" borderId="53" xfId="0" applyBorder="1" applyAlignment="1" applyProtection="1">
      <alignment horizontal="center" vertical="center"/>
      <protection/>
    </xf>
    <xf numFmtId="0" fontId="1" fillId="0" borderId="35" xfId="0" applyFont="1" applyFill="1" applyBorder="1" applyAlignment="1" applyProtection="1">
      <alignment horizontal="center" vertical="center"/>
      <protection/>
    </xf>
    <xf numFmtId="0" fontId="0" fillId="0" borderId="54" xfId="0" applyBorder="1" applyAlignment="1" applyProtection="1">
      <alignment horizontal="center" vertical="center"/>
      <protection/>
    </xf>
    <xf numFmtId="0" fontId="1" fillId="0" borderId="34" xfId="0" applyFont="1" applyFill="1" applyBorder="1" applyAlignment="1" applyProtection="1">
      <alignment horizontal="center" vertical="center"/>
      <protection/>
    </xf>
    <xf numFmtId="0" fontId="0" fillId="0" borderId="55" xfId="0"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60" xfId="0"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9">
    <dxf>
      <fill>
        <patternFill>
          <bgColor indexed="29"/>
        </patternFill>
      </fill>
    </dxf>
    <dxf>
      <fill>
        <patternFill patternType="darkGrid">
          <fgColor rgb="FFFFFF00"/>
          <bgColor rgb="FFFF0000"/>
        </patternFill>
      </fill>
    </dxf>
    <dxf>
      <fill>
        <patternFill patternType="darkGrid">
          <fgColor rgb="FFFFFF00"/>
          <bgColor rgb="FFFF0000"/>
        </patternFill>
      </fill>
      <border>
        <left style="thin">
          <color rgb="FFFF0000"/>
        </left>
        <right style="thin">
          <color rgb="FFFF0000"/>
        </right>
        <top style="thin">
          <color rgb="FFFF0000"/>
        </top>
        <bottom style="thin">
          <color rgb="FFFF0000"/>
        </bottom>
      </border>
    </dxf>
    <dxf>
      <fill>
        <patternFill>
          <bgColor indexed="29"/>
        </patternFill>
      </fill>
    </dxf>
    <dxf>
      <fill>
        <patternFill patternType="gray0625">
          <fgColor indexed="10"/>
          <bgColor indexed="34"/>
        </patternFill>
      </fill>
      <border>
        <left style="thin">
          <color rgb="FFFF0000"/>
        </left>
        <right style="thin">
          <color rgb="FFFF0000"/>
        </right>
        <top style="thin">
          <color rgb="FFFF0000"/>
        </top>
        <bottom style="thin">
          <color rgb="FFFF0000"/>
        </bottom>
      </border>
    </dxf>
    <dxf>
      <fill>
        <patternFill>
          <bgColor indexed="29"/>
        </patternFill>
      </fill>
    </dxf>
    <dxf>
      <fill>
        <patternFill patternType="gray0625">
          <fgColor indexed="10"/>
          <bgColor indexed="34"/>
        </patternFill>
      </fill>
    </dxf>
    <dxf>
      <fill>
        <patternFill>
          <bgColor indexed="33"/>
        </patternFill>
      </fill>
    </dxf>
    <dxf>
      <fill>
        <patternFill>
          <bgColor indexed="33"/>
        </patternFill>
      </fill>
    </dxf>
    <dxf>
      <fill>
        <patternFill>
          <bgColor indexed="33"/>
        </patternFill>
      </fill>
    </dxf>
    <dxf>
      <fill>
        <patternFill>
          <bgColor indexed="29"/>
        </patternFill>
      </fill>
    </dxf>
    <dxf>
      <fill>
        <patternFill patternType="gray0625">
          <fgColor indexed="10"/>
          <bgColor indexed="34"/>
        </patternFill>
      </fill>
      <border>
        <left style="thin">
          <color rgb="FFFF0000"/>
        </left>
        <right style="thin">
          <color rgb="FFFF0000"/>
        </right>
        <top style="thin">
          <color rgb="FFFF0000"/>
        </top>
        <bottom style="thin">
          <color rgb="FFFF0000"/>
        </bottom>
      </border>
    </dxf>
    <dxf>
      <fill>
        <patternFill>
          <bgColor indexed="29"/>
        </patternFill>
      </fill>
    </dxf>
    <dxf>
      <fill>
        <patternFill patternType="gray0625">
          <fgColor indexed="10"/>
          <bgColor indexed="34"/>
        </patternFill>
      </fill>
    </dxf>
    <dxf>
      <fill>
        <patternFill>
          <bgColor indexed="33"/>
        </patternFill>
      </fill>
    </dxf>
    <dxf>
      <fill>
        <patternFill>
          <bgColor indexed="33"/>
        </patternFill>
      </fill>
    </dxf>
    <dxf>
      <fill>
        <patternFill>
          <bgColor indexed="33"/>
        </patternFill>
      </fill>
    </dxf>
    <dxf>
      <fill>
        <patternFill>
          <bgColor indexed="29"/>
        </patternFill>
      </fill>
    </dxf>
    <dxf>
      <fill>
        <patternFill patternType="gray0625">
          <fgColor indexed="10"/>
          <bgColor indexed="34"/>
        </patternFill>
      </fill>
      <border>
        <left style="thin">
          <color rgb="FFFF0000"/>
        </left>
        <right style="thin">
          <color rgb="FFFF0000"/>
        </right>
        <top style="thin">
          <color rgb="FFFF0000"/>
        </top>
        <bottom style="thin">
          <color rgb="FFFF0000"/>
        </bottom>
      </border>
    </dxf>
    <dxf>
      <fill>
        <patternFill>
          <bgColor indexed="29"/>
        </patternFill>
      </fill>
    </dxf>
    <dxf>
      <fill>
        <patternFill patternType="gray0625">
          <fgColor indexed="10"/>
          <bgColor indexed="34"/>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bgColor indexed="33"/>
        </patternFill>
      </fill>
    </dxf>
    <dxf>
      <fill>
        <patternFill patternType="darkGrid">
          <fgColor rgb="FFFFFF00"/>
          <bgColor rgb="FFFF0000"/>
        </patternFill>
      </fill>
      <border>
        <left style="thin">
          <color indexed="10"/>
        </left>
        <right style="thin">
          <color indexed="10"/>
        </right>
        <top style="thin">
          <color indexed="10"/>
        </top>
        <bottom style="thin">
          <color indexed="10"/>
        </bottom>
      </border>
    </dxf>
    <dxf>
      <fill>
        <patternFill>
          <bgColor indexed="33"/>
        </patternFill>
      </fill>
    </dxf>
    <dxf>
      <fill>
        <patternFill>
          <bgColor indexed="33"/>
        </patternFill>
      </fill>
    </dxf>
    <dxf>
      <fill>
        <patternFill>
          <bgColor indexed="29"/>
        </patternFill>
      </fill>
    </dxf>
    <dxf>
      <fill>
        <patternFill patternType="darkGrid">
          <fgColor rgb="FFFFFF00"/>
          <bgColor rgb="FFFF0000"/>
        </patternFill>
      </fill>
    </dxf>
    <dxf>
      <fill>
        <patternFill patternType="darkGrid">
          <fgColor rgb="FFFFFF00"/>
          <bgColor rgb="FFFF0000"/>
        </patternFill>
      </fill>
      <border>
        <left style="thin">
          <color rgb="FFFF0000"/>
        </left>
        <right style="thin">
          <color rgb="FFFF0000"/>
        </right>
        <top style="thin">
          <color rgb="FFFF0000"/>
        </top>
        <bottom style="thin">
          <color rgb="FFFF0000"/>
        </bottom>
      </border>
    </dxf>
    <dxf>
      <fill>
        <patternFill>
          <bgColor indexed="33"/>
        </patternFill>
      </fill>
    </dxf>
    <dxf>
      <fill>
        <patternFill patternType="darkGrid">
          <fgColor rgb="FFFFFF00"/>
          <bgColor rgb="FFFF0000"/>
        </patternFill>
      </fill>
      <border>
        <left style="thin">
          <color indexed="10"/>
        </left>
        <right style="thin">
          <color indexed="10"/>
        </right>
        <top style="thin">
          <color indexed="10"/>
        </top>
        <bottom style="thin">
          <color indexed="10"/>
        </bottom>
      </border>
    </dxf>
    <dxf>
      <fill>
        <patternFill>
          <bgColor indexed="33"/>
        </patternFill>
      </fill>
    </dxf>
    <dxf>
      <fill>
        <patternFill>
          <bgColor indexed="33"/>
        </patternFill>
      </fill>
    </dxf>
    <dxf>
      <fill>
        <patternFill patternType="darkGrid">
          <fgColor rgb="FFFFFF00"/>
          <bgColor rgb="FFFF00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1304925</xdr:colOff>
      <xdr:row>228</xdr:row>
      <xdr:rowOff>9525</xdr:rowOff>
    </xdr:from>
    <xdr:to>
      <xdr:col>13</xdr:col>
      <xdr:colOff>142875</xdr:colOff>
      <xdr:row>241</xdr:row>
      <xdr:rowOff>152400</xdr:rowOff>
    </xdr:to>
    <xdr:sp>
      <xdr:nvSpPr>
        <xdr:cNvPr id="1" name="Text Box 13"/>
        <xdr:cNvSpPr txBox="1">
          <a:spLocks noChangeArrowheads="1"/>
        </xdr:cNvSpPr>
      </xdr:nvSpPr>
      <xdr:spPr>
        <a:xfrm>
          <a:off x="1685925" y="37090350"/>
          <a:ext cx="6943725" cy="22479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600" b="0" i="0" u="none" baseline="0">
              <a:solidFill>
                <a:srgbClr val="000000"/>
              </a:solidFill>
              <a:latin typeface="Arial Rounded MT Bold"/>
              <a:ea typeface="Arial Rounded MT Bold"/>
              <a:cs typeface="Arial Rounded MT Bold"/>
            </a:rPr>
            <a:t>PRIZE FUND
</a:t>
          </a:r>
          <a:r>
            <a:rPr lang="en-US" cap="none" sz="1600" b="0" i="0" u="none" baseline="0">
              <a:solidFill>
                <a:srgbClr val="000000"/>
              </a:solidFill>
              <a:latin typeface="Arial Rounded MT Bold"/>
              <a:ea typeface="Arial Rounded MT Bold"/>
              <a:cs typeface="Arial Rounded MT Bold"/>
            </a:rPr>
            <a:t>1st 300 Game £50
</a:t>
          </a:r>
          <a:r>
            <a:rPr lang="en-US" cap="none" sz="1600" b="0" i="0" u="none" baseline="0">
              <a:solidFill>
                <a:srgbClr val="000000"/>
              </a:solidFill>
              <a:latin typeface="Arial Rounded MT Bold"/>
              <a:ea typeface="Arial Rounded MT Bold"/>
              <a:cs typeface="Arial Rounded MT Bold"/>
            </a:rPr>
            <a:t>1st = £540 -- 2nd = £300
</a:t>
          </a:r>
          <a:r>
            <a:rPr lang="en-US" cap="none" sz="1600" b="0" i="0" u="none" baseline="0">
              <a:solidFill>
                <a:srgbClr val="000000"/>
              </a:solidFill>
              <a:latin typeface="Arial Rounded MT Bold"/>
              <a:ea typeface="Arial Rounded MT Bold"/>
              <a:cs typeface="Arial Rounded MT Bold"/>
            </a:rPr>
            <a:t>3rd = £210 -- 4th = £150
</a:t>
          </a:r>
          <a:r>
            <a:rPr lang="en-US" cap="none" sz="1600" b="0" i="0" u="none" baseline="0">
              <a:solidFill>
                <a:srgbClr val="000000"/>
              </a:solidFill>
              <a:latin typeface="Arial Rounded MT Bold"/>
              <a:ea typeface="Arial Rounded MT Bold"/>
              <a:cs typeface="Arial Rounded MT Bold"/>
            </a:rPr>
            <a:t>5th = £120 -- 6th = £75
</a:t>
          </a:r>
          <a:r>
            <a:rPr lang="en-US" cap="none" sz="1600" b="0" i="0" u="none" baseline="0">
              <a:solidFill>
                <a:srgbClr val="000000"/>
              </a:solidFill>
              <a:latin typeface="Arial Rounded MT Bold"/>
              <a:ea typeface="Arial Rounded MT Bold"/>
              <a:cs typeface="Arial Rounded MT Bold"/>
            </a:rPr>
            <a:t>7th = £50 -- 8th = £40
</a:t>
          </a:r>
          <a:r>
            <a:rPr lang="en-US" cap="none" sz="1600" b="0" i="0" u="none" baseline="0">
              <a:solidFill>
                <a:srgbClr val="000000"/>
              </a:solidFill>
              <a:latin typeface="Arial Rounded MT Bold"/>
              <a:ea typeface="Arial Rounded MT Bold"/>
              <a:cs typeface="Arial Rounded MT Bold"/>
            </a:rPr>
            <a:t>9th = £30
</a:t>
          </a:r>
          <a:r>
            <a:rPr lang="en-US" cap="none" sz="1200" b="0" i="0" u="none" baseline="0">
              <a:solidFill>
                <a:srgbClr val="000000"/>
              </a:solidFill>
              <a:latin typeface="Arial Rounded MT Bold"/>
              <a:ea typeface="Arial Rounded MT Bold"/>
              <a:cs typeface="Arial Rounded MT Bold"/>
            </a:rPr>
            <a:t>HIGH GAME + HAND = £20
</a:t>
          </a:r>
          <a:r>
            <a:rPr lang="en-US" cap="none" sz="1200" b="0" i="0" u="none" baseline="0">
              <a:solidFill>
                <a:srgbClr val="000000"/>
              </a:solidFill>
              <a:latin typeface="Arial Rounded MT Bold"/>
              <a:ea typeface="Arial Rounded MT Bold"/>
              <a:cs typeface="Arial Rounded MT Bold"/>
            </a:rPr>
            <a:t>HIGH SERIES + HAND = £30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209550</xdr:rowOff>
    </xdr:from>
    <xdr:to>
      <xdr:col>1</xdr:col>
      <xdr:colOff>0</xdr:colOff>
      <xdr:row>24</xdr:row>
      <xdr:rowOff>209550</xdr:rowOff>
    </xdr:to>
    <xdr:sp>
      <xdr:nvSpPr>
        <xdr:cNvPr id="1" name="Line 431"/>
        <xdr:cNvSpPr>
          <a:spLocks/>
        </xdr:cNvSpPr>
      </xdr:nvSpPr>
      <xdr:spPr>
        <a:xfrm>
          <a:off x="19050" y="51911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xdr:row>
      <xdr:rowOff>9525</xdr:rowOff>
    </xdr:from>
    <xdr:to>
      <xdr:col>9</xdr:col>
      <xdr:colOff>142875</xdr:colOff>
      <xdr:row>18</xdr:row>
      <xdr:rowOff>57150</xdr:rowOff>
    </xdr:to>
    <xdr:grpSp>
      <xdr:nvGrpSpPr>
        <xdr:cNvPr id="2" name="Group 3"/>
        <xdr:cNvGrpSpPr>
          <a:grpSpLocks/>
        </xdr:cNvGrpSpPr>
      </xdr:nvGrpSpPr>
      <xdr:grpSpPr>
        <a:xfrm>
          <a:off x="114300" y="257175"/>
          <a:ext cx="7029450" cy="3495675"/>
          <a:chOff x="114300" y="258989"/>
          <a:chExt cx="7036254" cy="3426732"/>
        </a:xfrm>
        <a:solidFill>
          <a:srgbClr val="FFFFFF"/>
        </a:solidFill>
      </xdr:grpSpPr>
      <xdr:sp>
        <xdr:nvSpPr>
          <xdr:cNvPr id="3" name="Rectangle 1132"/>
          <xdr:cNvSpPr>
            <a:spLocks/>
          </xdr:cNvSpPr>
        </xdr:nvSpPr>
        <xdr:spPr>
          <a:xfrm>
            <a:off x="114300" y="258989"/>
            <a:ext cx="7036254" cy="3426732"/>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2"/>
          <xdr:cNvGrpSpPr>
            <a:grpSpLocks/>
          </xdr:cNvGrpSpPr>
        </xdr:nvGrpSpPr>
        <xdr:grpSpPr>
          <a:xfrm>
            <a:off x="267339" y="754152"/>
            <a:ext cx="6876179" cy="2758519"/>
            <a:chOff x="266848" y="753858"/>
            <a:chExt cx="6683578" cy="2747123"/>
          </a:xfrm>
          <a:solidFill>
            <a:srgbClr val="FFFFFF"/>
          </a:solidFill>
        </xdr:grpSpPr>
        <xdr:sp>
          <xdr:nvSpPr>
            <xdr:cNvPr id="5" name="Text 771"/>
            <xdr:cNvSpPr txBox="1">
              <a:spLocks noChangeArrowheads="1"/>
            </xdr:cNvSpPr>
          </xdr:nvSpPr>
          <xdr:spPr>
            <a:xfrm>
              <a:off x="4380590" y="1757931"/>
              <a:ext cx="601522"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3
</a:t>
              </a:r>
            </a:p>
          </xdr:txBody>
        </xdr:sp>
        <xdr:sp>
          <xdr:nvSpPr>
            <xdr:cNvPr id="6" name="Rectangle 1336"/>
            <xdr:cNvSpPr>
              <a:spLocks/>
            </xdr:cNvSpPr>
          </xdr:nvSpPr>
          <xdr:spPr>
            <a:xfrm>
              <a:off x="266848" y="1323199"/>
              <a:ext cx="1286589"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1337"/>
            <xdr:cNvSpPr>
              <a:spLocks/>
            </xdr:cNvSpPr>
          </xdr:nvSpPr>
          <xdr:spPr>
            <a:xfrm>
              <a:off x="1648678" y="1323199"/>
              <a:ext cx="524661"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1338"/>
            <xdr:cNvSpPr>
              <a:spLocks/>
            </xdr:cNvSpPr>
          </xdr:nvSpPr>
          <xdr:spPr>
            <a:xfrm>
              <a:off x="2611113" y="1323199"/>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339"/>
            <xdr:cNvSpPr>
              <a:spLocks/>
            </xdr:cNvSpPr>
          </xdr:nvSpPr>
          <xdr:spPr>
            <a:xfrm>
              <a:off x="3459927" y="1323199"/>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1340"/>
            <xdr:cNvSpPr>
              <a:spLocks/>
            </xdr:cNvSpPr>
          </xdr:nvSpPr>
          <xdr:spPr>
            <a:xfrm>
              <a:off x="4308742" y="1334875"/>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341"/>
            <xdr:cNvSpPr>
              <a:spLocks/>
            </xdr:cNvSpPr>
          </xdr:nvSpPr>
          <xdr:spPr>
            <a:xfrm>
              <a:off x="5175936" y="1686506"/>
              <a:ext cx="753573"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 447"/>
            <xdr:cNvSpPr txBox="1">
              <a:spLocks noChangeArrowheads="1"/>
            </xdr:cNvSpPr>
          </xdr:nvSpPr>
          <xdr:spPr>
            <a:xfrm>
              <a:off x="2666253" y="1144636"/>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1
</a:t>
              </a:r>
            </a:p>
          </xdr:txBody>
        </xdr:sp>
        <xdr:sp>
          <xdr:nvSpPr>
            <xdr:cNvPr id="13" name="Text 448"/>
            <xdr:cNvSpPr txBox="1">
              <a:spLocks noChangeArrowheads="1"/>
            </xdr:cNvSpPr>
          </xdr:nvSpPr>
          <xdr:spPr>
            <a:xfrm>
              <a:off x="3510054" y="1144636"/>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2
</a:t>
              </a:r>
            </a:p>
          </xdr:txBody>
        </xdr:sp>
        <xdr:sp>
          <xdr:nvSpPr>
            <xdr:cNvPr id="14" name="Text 449"/>
            <xdr:cNvSpPr txBox="1">
              <a:spLocks noChangeArrowheads="1"/>
            </xdr:cNvSpPr>
          </xdr:nvSpPr>
          <xdr:spPr>
            <a:xfrm>
              <a:off x="4353856" y="1163179"/>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3
</a:t>
              </a:r>
            </a:p>
          </xdr:txBody>
        </xdr:sp>
        <xdr:sp>
          <xdr:nvSpPr>
            <xdr:cNvPr id="15" name="Text 450"/>
            <xdr:cNvSpPr txBox="1">
              <a:spLocks noChangeArrowheads="1"/>
            </xdr:cNvSpPr>
          </xdr:nvSpPr>
          <xdr:spPr>
            <a:xfrm>
              <a:off x="5150873" y="1507256"/>
              <a:ext cx="750232" cy="157960"/>
            </a:xfrm>
            <a:prstGeom prst="rect">
              <a:avLst/>
            </a:prstGeom>
            <a:solidFill>
              <a:srgbClr val="FFFFFF"/>
            </a:solidFill>
            <a:ln w="1" cmpd="sng">
              <a:noFill/>
            </a:ln>
          </xdr:spPr>
          <xdr:txBody>
            <a:bodyPr vertOverflow="clip" wrap="square" lIns="27432" tIns="18288" rIns="27432" bIns="0"/>
            <a:p>
              <a:pPr algn="ctr">
                <a:defRPr/>
              </a:pPr>
              <a:r>
                <a:rPr lang="en-US" cap="none" sz="900" b="1" i="0" u="none" baseline="0">
                  <a:solidFill>
                    <a:srgbClr val="000000"/>
                  </a:solidFill>
                  <a:latin typeface="Arial"/>
                  <a:ea typeface="Arial"/>
                  <a:cs typeface="Arial"/>
                </a:rPr>
                <a:t>SUB-TOTAL</a:t>
              </a:r>
              <a:r>
                <a:rPr lang="en-US" cap="none" sz="1000" b="1" i="0" u="none" baseline="0">
                  <a:solidFill>
                    <a:srgbClr val="000000"/>
                  </a:solidFill>
                  <a:latin typeface="Arial"/>
                  <a:ea typeface="Arial"/>
                  <a:cs typeface="Arial"/>
                </a:rPr>
                <a:t>
</a:t>
              </a:r>
            </a:p>
          </xdr:txBody>
        </xdr:sp>
        <xdr:sp>
          <xdr:nvSpPr>
            <xdr:cNvPr id="16" name="Text 452"/>
            <xdr:cNvSpPr txBox="1">
              <a:spLocks noChangeArrowheads="1"/>
            </xdr:cNvSpPr>
          </xdr:nvSpPr>
          <xdr:spPr>
            <a:xfrm>
              <a:off x="1591867" y="1144636"/>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AVG
</a:t>
              </a:r>
            </a:p>
          </xdr:txBody>
        </xdr:sp>
        <xdr:sp>
          <xdr:nvSpPr>
            <xdr:cNvPr id="17" name="Text 453"/>
            <xdr:cNvSpPr txBox="1">
              <a:spLocks noChangeArrowheads="1"/>
            </xdr:cNvSpPr>
          </xdr:nvSpPr>
          <xdr:spPr>
            <a:xfrm>
              <a:off x="321988" y="1144636"/>
              <a:ext cx="1186335"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NAME
</a:t>
              </a:r>
            </a:p>
          </xdr:txBody>
        </xdr:sp>
        <xdr:sp>
          <xdr:nvSpPr>
            <xdr:cNvPr id="18" name="Rectangle 763"/>
            <xdr:cNvSpPr>
              <a:spLocks/>
            </xdr:cNvSpPr>
          </xdr:nvSpPr>
          <xdr:spPr>
            <a:xfrm>
              <a:off x="285228" y="1944049"/>
              <a:ext cx="1286589"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764"/>
            <xdr:cNvSpPr>
              <a:spLocks/>
            </xdr:cNvSpPr>
          </xdr:nvSpPr>
          <xdr:spPr>
            <a:xfrm>
              <a:off x="1668728" y="1944049"/>
              <a:ext cx="524661"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Rectangle 765"/>
            <xdr:cNvSpPr>
              <a:spLocks/>
            </xdr:cNvSpPr>
          </xdr:nvSpPr>
          <xdr:spPr>
            <a:xfrm>
              <a:off x="2629493" y="1944049"/>
              <a:ext cx="743548"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Rectangle 766"/>
            <xdr:cNvSpPr>
              <a:spLocks/>
            </xdr:cNvSpPr>
          </xdr:nvSpPr>
          <xdr:spPr>
            <a:xfrm>
              <a:off x="3478307" y="1944049"/>
              <a:ext cx="743548"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Rectangle 767"/>
            <xdr:cNvSpPr>
              <a:spLocks/>
            </xdr:cNvSpPr>
          </xdr:nvSpPr>
          <xdr:spPr>
            <a:xfrm>
              <a:off x="4327122" y="1955724"/>
              <a:ext cx="743548"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Text 769"/>
            <xdr:cNvSpPr txBox="1">
              <a:spLocks noChangeArrowheads="1"/>
            </xdr:cNvSpPr>
          </xdr:nvSpPr>
          <xdr:spPr>
            <a:xfrm>
              <a:off x="2684632" y="1739388"/>
              <a:ext cx="611547"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1
</a:t>
              </a:r>
            </a:p>
          </xdr:txBody>
        </xdr:sp>
        <xdr:sp>
          <xdr:nvSpPr>
            <xdr:cNvPr id="24" name="Text 770"/>
            <xdr:cNvSpPr txBox="1">
              <a:spLocks noChangeArrowheads="1"/>
            </xdr:cNvSpPr>
          </xdr:nvSpPr>
          <xdr:spPr>
            <a:xfrm>
              <a:off x="3528434" y="1739388"/>
              <a:ext cx="611547"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2
</a:t>
              </a:r>
            </a:p>
          </xdr:txBody>
        </xdr:sp>
        <xdr:sp>
          <xdr:nvSpPr>
            <xdr:cNvPr id="25" name="Text 773"/>
            <xdr:cNvSpPr txBox="1">
              <a:spLocks noChangeArrowheads="1"/>
            </xdr:cNvSpPr>
          </xdr:nvSpPr>
          <xdr:spPr>
            <a:xfrm>
              <a:off x="1610247" y="1739388"/>
              <a:ext cx="611547"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AVG
</a:t>
              </a:r>
            </a:p>
          </xdr:txBody>
        </xdr:sp>
        <xdr:sp>
          <xdr:nvSpPr>
            <xdr:cNvPr id="26" name="Text 774"/>
            <xdr:cNvSpPr txBox="1">
              <a:spLocks noChangeArrowheads="1"/>
            </xdr:cNvSpPr>
          </xdr:nvSpPr>
          <xdr:spPr>
            <a:xfrm>
              <a:off x="340367" y="1739388"/>
              <a:ext cx="1186335"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NAME
</a:t>
              </a:r>
            </a:p>
          </xdr:txBody>
        </xdr:sp>
        <xdr:grpSp>
          <xdr:nvGrpSpPr>
            <xdr:cNvPr id="27" name="Group 816"/>
            <xdr:cNvGrpSpPr>
              <a:grpSpLocks/>
            </xdr:cNvGrpSpPr>
          </xdr:nvGrpSpPr>
          <xdr:grpSpPr>
            <a:xfrm>
              <a:off x="6004700" y="2148710"/>
              <a:ext cx="945726" cy="516459"/>
              <a:chOff x="12614619" y="3807617"/>
              <a:chExt cx="1985580" cy="1106690"/>
            </a:xfrm>
            <a:solidFill>
              <a:srgbClr val="FFFFFF"/>
            </a:solidFill>
          </xdr:grpSpPr>
          <xdr:sp>
            <xdr:nvSpPr>
              <xdr:cNvPr id="28" name="Rectangle 814"/>
              <xdr:cNvSpPr>
                <a:spLocks/>
              </xdr:cNvSpPr>
            </xdr:nvSpPr>
            <xdr:spPr>
              <a:xfrm>
                <a:off x="12764530" y="4234246"/>
                <a:ext cx="1819784" cy="680061"/>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Text 815"/>
              <xdr:cNvSpPr txBox="1">
                <a:spLocks noChangeArrowheads="1"/>
              </xdr:cNvSpPr>
            </xdr:nvSpPr>
            <xdr:spPr>
              <a:xfrm>
                <a:off x="12614619" y="3807617"/>
                <a:ext cx="1982602" cy="358568"/>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TOTAL
</a:t>
                </a:r>
              </a:p>
            </xdr:txBody>
          </xdr:sp>
        </xdr:grpSp>
        <xdr:sp>
          <xdr:nvSpPr>
            <xdr:cNvPr id="30" name="Rectangle 1351"/>
            <xdr:cNvSpPr>
              <a:spLocks/>
            </xdr:cNvSpPr>
          </xdr:nvSpPr>
          <xdr:spPr>
            <a:xfrm>
              <a:off x="2627822" y="2548416"/>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Rectangle 1352"/>
            <xdr:cNvSpPr>
              <a:spLocks/>
            </xdr:cNvSpPr>
          </xdr:nvSpPr>
          <xdr:spPr>
            <a:xfrm>
              <a:off x="3454915" y="2548416"/>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1353"/>
            <xdr:cNvSpPr>
              <a:spLocks/>
            </xdr:cNvSpPr>
          </xdr:nvSpPr>
          <xdr:spPr>
            <a:xfrm>
              <a:off x="4302058" y="2548416"/>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1354"/>
            <xdr:cNvSpPr>
              <a:spLocks/>
            </xdr:cNvSpPr>
          </xdr:nvSpPr>
          <xdr:spPr>
            <a:xfrm>
              <a:off x="5170923" y="2856781"/>
              <a:ext cx="753573"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Text 447"/>
            <xdr:cNvSpPr txBox="1">
              <a:spLocks noChangeArrowheads="1"/>
            </xdr:cNvSpPr>
          </xdr:nvSpPr>
          <xdr:spPr>
            <a:xfrm>
              <a:off x="2684632" y="2371913"/>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4
</a:t>
              </a:r>
            </a:p>
          </xdr:txBody>
        </xdr:sp>
        <xdr:sp>
          <xdr:nvSpPr>
            <xdr:cNvPr id="35" name="Text 448"/>
            <xdr:cNvSpPr txBox="1">
              <a:spLocks noChangeArrowheads="1"/>
            </xdr:cNvSpPr>
          </xdr:nvSpPr>
          <xdr:spPr>
            <a:xfrm>
              <a:off x="3500029" y="2371913"/>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5
</a:t>
              </a:r>
            </a:p>
          </xdr:txBody>
        </xdr:sp>
        <xdr:sp>
          <xdr:nvSpPr>
            <xdr:cNvPr id="36" name="Text 449"/>
            <xdr:cNvSpPr txBox="1">
              <a:spLocks noChangeArrowheads="1"/>
            </xdr:cNvSpPr>
          </xdr:nvSpPr>
          <xdr:spPr>
            <a:xfrm>
              <a:off x="4353856" y="2371913"/>
              <a:ext cx="601522"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6
</a:t>
              </a:r>
            </a:p>
          </xdr:txBody>
        </xdr:sp>
        <xdr:sp>
          <xdr:nvSpPr>
            <xdr:cNvPr id="37" name="Text 450"/>
            <xdr:cNvSpPr txBox="1">
              <a:spLocks noChangeArrowheads="1"/>
            </xdr:cNvSpPr>
          </xdr:nvSpPr>
          <xdr:spPr>
            <a:xfrm>
              <a:off x="5150873" y="2678904"/>
              <a:ext cx="741877" cy="157960"/>
            </a:xfrm>
            <a:prstGeom prst="rect">
              <a:avLst/>
            </a:prstGeom>
            <a:solidFill>
              <a:srgbClr val="FFFFFF"/>
            </a:solidFill>
            <a:ln w="1" cmpd="sng">
              <a:noFill/>
            </a:ln>
          </xdr:spPr>
          <xdr:txBody>
            <a:bodyPr vertOverflow="clip" wrap="square" lIns="27432" tIns="18288" rIns="27432" bIns="0"/>
            <a:p>
              <a:pPr algn="ctr">
                <a:defRPr/>
              </a:pPr>
              <a:r>
                <a:rPr lang="en-US" cap="none" sz="900" b="1" i="0" u="none" baseline="0">
                  <a:solidFill>
                    <a:srgbClr val="000000"/>
                  </a:solidFill>
                  <a:latin typeface="Arial"/>
                  <a:ea typeface="Arial"/>
                  <a:cs typeface="Arial"/>
                </a:rPr>
                <a:t>SUB-TOTAL</a:t>
              </a:r>
              <a:r>
                <a:rPr lang="en-US" cap="none" sz="1000" b="1" i="0" u="none" baseline="0">
                  <a:solidFill>
                    <a:srgbClr val="000000"/>
                  </a:solidFill>
                  <a:latin typeface="Arial"/>
                  <a:ea typeface="Arial"/>
                  <a:cs typeface="Arial"/>
                </a:rPr>
                <a:t>
</a:t>
              </a:r>
            </a:p>
          </xdr:txBody>
        </xdr:sp>
        <xdr:sp>
          <xdr:nvSpPr>
            <xdr:cNvPr id="38" name="Rectangle 1364"/>
            <xdr:cNvSpPr>
              <a:spLocks/>
            </xdr:cNvSpPr>
          </xdr:nvSpPr>
          <xdr:spPr>
            <a:xfrm>
              <a:off x="2619467" y="3165145"/>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1365"/>
            <xdr:cNvSpPr>
              <a:spLocks/>
            </xdr:cNvSpPr>
          </xdr:nvSpPr>
          <xdr:spPr>
            <a:xfrm>
              <a:off x="3444889" y="3165145"/>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1366"/>
            <xdr:cNvSpPr>
              <a:spLocks/>
            </xdr:cNvSpPr>
          </xdr:nvSpPr>
          <xdr:spPr>
            <a:xfrm>
              <a:off x="4293704" y="3165145"/>
              <a:ext cx="74354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Text 447"/>
            <xdr:cNvSpPr txBox="1">
              <a:spLocks noChangeArrowheads="1"/>
            </xdr:cNvSpPr>
          </xdr:nvSpPr>
          <xdr:spPr>
            <a:xfrm>
              <a:off x="2731417" y="2976281"/>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4
</a:t>
              </a:r>
            </a:p>
          </xdr:txBody>
        </xdr:sp>
        <xdr:sp>
          <xdr:nvSpPr>
            <xdr:cNvPr id="42" name="Text 448"/>
            <xdr:cNvSpPr txBox="1">
              <a:spLocks noChangeArrowheads="1"/>
            </xdr:cNvSpPr>
          </xdr:nvSpPr>
          <xdr:spPr>
            <a:xfrm>
              <a:off x="3491674" y="2985209"/>
              <a:ext cx="61154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5
</a:t>
              </a:r>
            </a:p>
          </xdr:txBody>
        </xdr:sp>
        <xdr:sp>
          <xdr:nvSpPr>
            <xdr:cNvPr id="43" name="Text 449"/>
            <xdr:cNvSpPr txBox="1">
              <a:spLocks noChangeArrowheads="1"/>
            </xdr:cNvSpPr>
          </xdr:nvSpPr>
          <xdr:spPr>
            <a:xfrm>
              <a:off x="4343831" y="2985209"/>
              <a:ext cx="601522"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6
</a:t>
              </a:r>
            </a:p>
          </xdr:txBody>
        </xdr:sp>
        <xdr:sp>
          <xdr:nvSpPr>
            <xdr:cNvPr id="44" name="Text 455"/>
            <xdr:cNvSpPr txBox="1">
              <a:spLocks noChangeArrowheads="1"/>
            </xdr:cNvSpPr>
          </xdr:nvSpPr>
          <xdr:spPr>
            <a:xfrm>
              <a:off x="6039788" y="846573"/>
              <a:ext cx="519648" cy="149031"/>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LANE
</a:t>
              </a:r>
            </a:p>
          </xdr:txBody>
        </xdr:sp>
        <xdr:sp>
          <xdr:nvSpPr>
            <xdr:cNvPr id="45" name="Text 615"/>
            <xdr:cNvSpPr txBox="1">
              <a:spLocks noChangeArrowheads="1"/>
            </xdr:cNvSpPr>
          </xdr:nvSpPr>
          <xdr:spPr>
            <a:xfrm>
              <a:off x="340367" y="846573"/>
              <a:ext cx="1000866"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TEAM NAME
</a:t>
              </a:r>
            </a:p>
          </xdr:txBody>
        </xdr:sp>
        <xdr:sp>
          <xdr:nvSpPr>
            <xdr:cNvPr id="46" name="Rectangle 616"/>
            <xdr:cNvSpPr>
              <a:spLocks/>
            </xdr:cNvSpPr>
          </xdr:nvSpPr>
          <xdr:spPr>
            <a:xfrm>
              <a:off x="5854319" y="1052608"/>
              <a:ext cx="858840"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Text 615"/>
            <xdr:cNvSpPr txBox="1">
              <a:spLocks noChangeArrowheads="1"/>
            </xdr:cNvSpPr>
          </xdr:nvSpPr>
          <xdr:spPr>
            <a:xfrm>
              <a:off x="3658764" y="856188"/>
              <a:ext cx="1398539"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TEAM HAND PER SET
</a:t>
              </a:r>
            </a:p>
          </xdr:txBody>
        </xdr:sp>
        <xdr:sp>
          <xdr:nvSpPr>
            <xdr:cNvPr id="48" name="Rectangle 1707"/>
            <xdr:cNvSpPr>
              <a:spLocks/>
            </xdr:cNvSpPr>
          </xdr:nvSpPr>
          <xdr:spPr>
            <a:xfrm>
              <a:off x="5087379" y="753858"/>
              <a:ext cx="546383"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614"/>
            <xdr:cNvSpPr>
              <a:spLocks/>
            </xdr:cNvSpPr>
          </xdr:nvSpPr>
          <xdr:spPr>
            <a:xfrm>
              <a:off x="1553437" y="763473"/>
              <a:ext cx="2078593"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104775</xdr:colOff>
      <xdr:row>19</xdr:row>
      <xdr:rowOff>0</xdr:rowOff>
    </xdr:from>
    <xdr:to>
      <xdr:col>9</xdr:col>
      <xdr:colOff>133350</xdr:colOff>
      <xdr:row>36</xdr:row>
      <xdr:rowOff>47625</xdr:rowOff>
    </xdr:to>
    <xdr:grpSp>
      <xdr:nvGrpSpPr>
        <xdr:cNvPr id="50" name="Group 302"/>
        <xdr:cNvGrpSpPr>
          <a:grpSpLocks/>
        </xdr:cNvGrpSpPr>
      </xdr:nvGrpSpPr>
      <xdr:grpSpPr>
        <a:xfrm>
          <a:off x="104775" y="4048125"/>
          <a:ext cx="7029450" cy="3495675"/>
          <a:chOff x="114300" y="258989"/>
          <a:chExt cx="7036254" cy="3426732"/>
        </a:xfrm>
        <a:solidFill>
          <a:srgbClr val="FFFFFF"/>
        </a:solidFill>
      </xdr:grpSpPr>
      <xdr:sp>
        <xdr:nvSpPr>
          <xdr:cNvPr id="51" name="Rectangle 1132"/>
          <xdr:cNvSpPr>
            <a:spLocks/>
          </xdr:cNvSpPr>
        </xdr:nvSpPr>
        <xdr:spPr>
          <a:xfrm>
            <a:off x="114300" y="258989"/>
            <a:ext cx="7036254" cy="3426732"/>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2" name="Group 304"/>
          <xdr:cNvGrpSpPr>
            <a:grpSpLocks/>
          </xdr:cNvGrpSpPr>
        </xdr:nvGrpSpPr>
        <xdr:grpSpPr>
          <a:xfrm>
            <a:off x="267339" y="754152"/>
            <a:ext cx="6823407" cy="2758519"/>
            <a:chOff x="266848" y="753858"/>
            <a:chExt cx="6631948" cy="2747123"/>
          </a:xfrm>
          <a:solidFill>
            <a:srgbClr val="FFFFFF"/>
          </a:solidFill>
        </xdr:grpSpPr>
        <xdr:sp>
          <xdr:nvSpPr>
            <xdr:cNvPr id="53" name="Text 771"/>
            <xdr:cNvSpPr txBox="1">
              <a:spLocks noChangeArrowheads="1"/>
            </xdr:cNvSpPr>
          </xdr:nvSpPr>
          <xdr:spPr>
            <a:xfrm>
              <a:off x="4380314" y="1757931"/>
              <a:ext cx="611797"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3
</a:t>
              </a:r>
            </a:p>
          </xdr:txBody>
        </xdr:sp>
        <xdr:sp>
          <xdr:nvSpPr>
            <xdr:cNvPr id="54" name="Rectangle 1336"/>
            <xdr:cNvSpPr>
              <a:spLocks/>
            </xdr:cNvSpPr>
          </xdr:nvSpPr>
          <xdr:spPr>
            <a:xfrm>
              <a:off x="266848" y="1323199"/>
              <a:ext cx="128659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Rectangle 1337"/>
            <xdr:cNvSpPr>
              <a:spLocks/>
            </xdr:cNvSpPr>
          </xdr:nvSpPr>
          <xdr:spPr>
            <a:xfrm>
              <a:off x="1649609" y="1323199"/>
              <a:ext cx="523924"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Rectangle 1338"/>
            <xdr:cNvSpPr>
              <a:spLocks/>
            </xdr:cNvSpPr>
          </xdr:nvSpPr>
          <xdr:spPr>
            <a:xfrm>
              <a:off x="2611242" y="1323199"/>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1339"/>
            <xdr:cNvSpPr>
              <a:spLocks/>
            </xdr:cNvSpPr>
          </xdr:nvSpPr>
          <xdr:spPr>
            <a:xfrm>
              <a:off x="3460131" y="1323199"/>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1340"/>
            <xdr:cNvSpPr>
              <a:spLocks/>
            </xdr:cNvSpPr>
          </xdr:nvSpPr>
          <xdr:spPr>
            <a:xfrm>
              <a:off x="4307362" y="1334875"/>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1341"/>
            <xdr:cNvSpPr>
              <a:spLocks/>
            </xdr:cNvSpPr>
          </xdr:nvSpPr>
          <xdr:spPr>
            <a:xfrm>
              <a:off x="5176148" y="1686506"/>
              <a:ext cx="75272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Text 447"/>
            <xdr:cNvSpPr txBox="1">
              <a:spLocks noChangeArrowheads="1"/>
            </xdr:cNvSpPr>
          </xdr:nvSpPr>
          <xdr:spPr>
            <a:xfrm>
              <a:off x="2667613" y="1144636"/>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1
</a:t>
              </a:r>
            </a:p>
          </xdr:txBody>
        </xdr:sp>
        <xdr:sp>
          <xdr:nvSpPr>
            <xdr:cNvPr id="61" name="Text 448"/>
            <xdr:cNvSpPr txBox="1">
              <a:spLocks noChangeArrowheads="1"/>
            </xdr:cNvSpPr>
          </xdr:nvSpPr>
          <xdr:spPr>
            <a:xfrm>
              <a:off x="3509871" y="1144636"/>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2
</a:t>
              </a:r>
            </a:p>
          </xdr:txBody>
        </xdr:sp>
        <xdr:sp>
          <xdr:nvSpPr>
            <xdr:cNvPr id="62" name="Text 449"/>
            <xdr:cNvSpPr txBox="1">
              <a:spLocks noChangeArrowheads="1"/>
            </xdr:cNvSpPr>
          </xdr:nvSpPr>
          <xdr:spPr>
            <a:xfrm>
              <a:off x="4362076" y="1163179"/>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3
</a:t>
              </a:r>
            </a:p>
          </xdr:txBody>
        </xdr:sp>
        <xdr:sp>
          <xdr:nvSpPr>
            <xdr:cNvPr id="63" name="Text 450"/>
            <xdr:cNvSpPr txBox="1">
              <a:spLocks noChangeArrowheads="1"/>
            </xdr:cNvSpPr>
          </xdr:nvSpPr>
          <xdr:spPr>
            <a:xfrm>
              <a:off x="5159568" y="1507256"/>
              <a:ext cx="741120" cy="157960"/>
            </a:xfrm>
            <a:prstGeom prst="rect">
              <a:avLst/>
            </a:prstGeom>
            <a:solidFill>
              <a:srgbClr val="FFFFFF"/>
            </a:solidFill>
            <a:ln w="1" cmpd="sng">
              <a:noFill/>
            </a:ln>
          </xdr:spPr>
          <xdr:txBody>
            <a:bodyPr vertOverflow="clip" wrap="square" lIns="27432" tIns="18288" rIns="27432" bIns="0"/>
            <a:p>
              <a:pPr algn="ctr">
                <a:defRPr/>
              </a:pPr>
              <a:r>
                <a:rPr lang="en-US" cap="none" sz="900" b="1" i="0" u="none" baseline="0">
                  <a:solidFill>
                    <a:srgbClr val="000000"/>
                  </a:solidFill>
                  <a:latin typeface="Arial"/>
                  <a:ea typeface="Arial"/>
                  <a:cs typeface="Arial"/>
                </a:rPr>
                <a:t>SUB-TOTAL</a:t>
              </a:r>
              <a:r>
                <a:rPr lang="en-US" cap="none" sz="1000" b="1" i="0" u="none" baseline="0">
                  <a:solidFill>
                    <a:srgbClr val="000000"/>
                  </a:solidFill>
                  <a:latin typeface="Arial"/>
                  <a:ea typeface="Arial"/>
                  <a:cs typeface="Arial"/>
                </a:rPr>
                <a:t>
</a:t>
              </a:r>
            </a:p>
          </xdr:txBody>
        </xdr:sp>
        <xdr:sp>
          <xdr:nvSpPr>
            <xdr:cNvPr id="64" name="Text 452"/>
            <xdr:cNvSpPr txBox="1">
              <a:spLocks noChangeArrowheads="1"/>
            </xdr:cNvSpPr>
          </xdr:nvSpPr>
          <xdr:spPr>
            <a:xfrm>
              <a:off x="1591580" y="1144636"/>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AVG
</a:t>
              </a:r>
            </a:p>
          </xdr:txBody>
        </xdr:sp>
        <xdr:sp>
          <xdr:nvSpPr>
            <xdr:cNvPr id="65" name="Text 453"/>
            <xdr:cNvSpPr txBox="1">
              <a:spLocks noChangeArrowheads="1"/>
            </xdr:cNvSpPr>
          </xdr:nvSpPr>
          <xdr:spPr>
            <a:xfrm>
              <a:off x="323220" y="1144636"/>
              <a:ext cx="1185461"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NAME
</a:t>
              </a:r>
            </a:p>
          </xdr:txBody>
        </xdr:sp>
        <xdr:sp>
          <xdr:nvSpPr>
            <xdr:cNvPr id="66" name="Rectangle 763"/>
            <xdr:cNvSpPr>
              <a:spLocks/>
            </xdr:cNvSpPr>
          </xdr:nvSpPr>
          <xdr:spPr>
            <a:xfrm>
              <a:off x="286744" y="1944049"/>
              <a:ext cx="1286598"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764"/>
            <xdr:cNvSpPr>
              <a:spLocks/>
            </xdr:cNvSpPr>
          </xdr:nvSpPr>
          <xdr:spPr>
            <a:xfrm>
              <a:off x="1667847" y="1944049"/>
              <a:ext cx="523924"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765"/>
            <xdr:cNvSpPr>
              <a:spLocks/>
            </xdr:cNvSpPr>
          </xdr:nvSpPr>
          <xdr:spPr>
            <a:xfrm>
              <a:off x="2629479" y="1944049"/>
              <a:ext cx="744436"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766"/>
            <xdr:cNvSpPr>
              <a:spLocks/>
            </xdr:cNvSpPr>
          </xdr:nvSpPr>
          <xdr:spPr>
            <a:xfrm>
              <a:off x="3478369" y="1944049"/>
              <a:ext cx="744436"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Rectangle 767"/>
            <xdr:cNvSpPr>
              <a:spLocks/>
            </xdr:cNvSpPr>
          </xdr:nvSpPr>
          <xdr:spPr>
            <a:xfrm>
              <a:off x="4327258" y="1955724"/>
              <a:ext cx="744436"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Text 769"/>
            <xdr:cNvSpPr txBox="1">
              <a:spLocks noChangeArrowheads="1"/>
            </xdr:cNvSpPr>
          </xdr:nvSpPr>
          <xdr:spPr>
            <a:xfrm>
              <a:off x="2685851" y="1739388"/>
              <a:ext cx="611797"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1
</a:t>
              </a:r>
            </a:p>
          </xdr:txBody>
        </xdr:sp>
        <xdr:sp>
          <xdr:nvSpPr>
            <xdr:cNvPr id="72" name="Text 770"/>
            <xdr:cNvSpPr txBox="1">
              <a:spLocks noChangeArrowheads="1"/>
            </xdr:cNvSpPr>
          </xdr:nvSpPr>
          <xdr:spPr>
            <a:xfrm>
              <a:off x="3528108" y="1739388"/>
              <a:ext cx="611797"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2
</a:t>
              </a:r>
            </a:p>
          </xdr:txBody>
        </xdr:sp>
        <xdr:sp>
          <xdr:nvSpPr>
            <xdr:cNvPr id="73" name="Text 773"/>
            <xdr:cNvSpPr txBox="1">
              <a:spLocks noChangeArrowheads="1"/>
            </xdr:cNvSpPr>
          </xdr:nvSpPr>
          <xdr:spPr>
            <a:xfrm>
              <a:off x="1609817" y="1739388"/>
              <a:ext cx="611797"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AVG
</a:t>
              </a:r>
            </a:p>
          </xdr:txBody>
        </xdr:sp>
        <xdr:sp>
          <xdr:nvSpPr>
            <xdr:cNvPr id="74" name="Text 774"/>
            <xdr:cNvSpPr txBox="1">
              <a:spLocks noChangeArrowheads="1"/>
            </xdr:cNvSpPr>
          </xdr:nvSpPr>
          <xdr:spPr>
            <a:xfrm>
              <a:off x="341457" y="1739388"/>
              <a:ext cx="1185461"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NAME
</a:t>
              </a:r>
            </a:p>
          </xdr:txBody>
        </xdr:sp>
        <xdr:grpSp>
          <xdr:nvGrpSpPr>
            <xdr:cNvPr id="75" name="Group 816"/>
            <xdr:cNvGrpSpPr>
              <a:grpSpLocks/>
            </xdr:cNvGrpSpPr>
          </xdr:nvGrpSpPr>
          <xdr:grpSpPr>
            <a:xfrm>
              <a:off x="6031669" y="2123986"/>
              <a:ext cx="867127" cy="529508"/>
              <a:chOff x="12671899" y="3755444"/>
              <a:chExt cx="1820000" cy="1134675"/>
            </a:xfrm>
            <a:solidFill>
              <a:srgbClr val="FFFFFF"/>
            </a:solidFill>
          </xdr:grpSpPr>
          <xdr:sp>
            <xdr:nvSpPr>
              <xdr:cNvPr id="76" name="Rectangle 814"/>
              <xdr:cNvSpPr>
                <a:spLocks/>
              </xdr:cNvSpPr>
            </xdr:nvSpPr>
            <xdr:spPr>
              <a:xfrm>
                <a:off x="12671899" y="4210165"/>
                <a:ext cx="1820000" cy="679954"/>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Text 815"/>
              <xdr:cNvSpPr txBox="1">
                <a:spLocks noChangeArrowheads="1"/>
              </xdr:cNvSpPr>
            </xdr:nvSpPr>
            <xdr:spPr>
              <a:xfrm>
                <a:off x="13059104" y="3748070"/>
                <a:ext cx="1166165" cy="378414"/>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TOTAL
</a:t>
                </a:r>
              </a:p>
            </xdr:txBody>
          </xdr:sp>
        </xdr:grpSp>
        <xdr:sp>
          <xdr:nvSpPr>
            <xdr:cNvPr id="78" name="Rectangle 1351"/>
            <xdr:cNvSpPr>
              <a:spLocks/>
            </xdr:cNvSpPr>
          </xdr:nvSpPr>
          <xdr:spPr>
            <a:xfrm>
              <a:off x="2627821" y="2548416"/>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Rectangle 1352"/>
            <xdr:cNvSpPr>
              <a:spLocks/>
            </xdr:cNvSpPr>
          </xdr:nvSpPr>
          <xdr:spPr>
            <a:xfrm>
              <a:off x="3453499" y="2548416"/>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Rectangle 1353"/>
            <xdr:cNvSpPr>
              <a:spLocks/>
            </xdr:cNvSpPr>
          </xdr:nvSpPr>
          <xdr:spPr>
            <a:xfrm>
              <a:off x="4302388" y="2548416"/>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Rectangle 1354"/>
            <xdr:cNvSpPr>
              <a:spLocks/>
            </xdr:cNvSpPr>
          </xdr:nvSpPr>
          <xdr:spPr>
            <a:xfrm>
              <a:off x="5169516" y="2856781"/>
              <a:ext cx="75272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Text 447"/>
            <xdr:cNvSpPr txBox="1">
              <a:spLocks noChangeArrowheads="1"/>
            </xdr:cNvSpPr>
          </xdr:nvSpPr>
          <xdr:spPr>
            <a:xfrm>
              <a:off x="2685851" y="2371913"/>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4
</a:t>
              </a:r>
            </a:p>
          </xdr:txBody>
        </xdr:sp>
        <xdr:sp>
          <xdr:nvSpPr>
            <xdr:cNvPr id="83" name="Text 448"/>
            <xdr:cNvSpPr txBox="1">
              <a:spLocks noChangeArrowheads="1"/>
            </xdr:cNvSpPr>
          </xdr:nvSpPr>
          <xdr:spPr>
            <a:xfrm>
              <a:off x="3499923" y="2371913"/>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5
</a:t>
              </a:r>
            </a:p>
          </xdr:txBody>
        </xdr:sp>
        <xdr:sp>
          <xdr:nvSpPr>
            <xdr:cNvPr id="84" name="Text 449"/>
            <xdr:cNvSpPr txBox="1">
              <a:spLocks noChangeArrowheads="1"/>
            </xdr:cNvSpPr>
          </xdr:nvSpPr>
          <xdr:spPr>
            <a:xfrm>
              <a:off x="4353786" y="2371913"/>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6
</a:t>
              </a:r>
            </a:p>
          </xdr:txBody>
        </xdr:sp>
        <xdr:sp>
          <xdr:nvSpPr>
            <xdr:cNvPr id="85" name="Text 450"/>
            <xdr:cNvSpPr txBox="1">
              <a:spLocks noChangeArrowheads="1"/>
            </xdr:cNvSpPr>
          </xdr:nvSpPr>
          <xdr:spPr>
            <a:xfrm>
              <a:off x="5149620" y="2678904"/>
              <a:ext cx="751068" cy="157960"/>
            </a:xfrm>
            <a:prstGeom prst="rect">
              <a:avLst/>
            </a:prstGeom>
            <a:solidFill>
              <a:srgbClr val="FFFFFF"/>
            </a:solidFill>
            <a:ln w="1" cmpd="sng">
              <a:noFill/>
            </a:ln>
          </xdr:spPr>
          <xdr:txBody>
            <a:bodyPr vertOverflow="clip" wrap="square" lIns="27432" tIns="18288" rIns="27432" bIns="0"/>
            <a:p>
              <a:pPr algn="ctr">
                <a:defRPr/>
              </a:pPr>
              <a:r>
                <a:rPr lang="en-US" cap="none" sz="900" b="1" i="0" u="none" baseline="0">
                  <a:solidFill>
                    <a:srgbClr val="000000"/>
                  </a:solidFill>
                  <a:latin typeface="Arial"/>
                  <a:ea typeface="Arial"/>
                  <a:cs typeface="Arial"/>
                </a:rPr>
                <a:t>SUB-TOTAL</a:t>
              </a:r>
              <a:r>
                <a:rPr lang="en-US" cap="none" sz="1000" b="1" i="0" u="none" baseline="0">
                  <a:solidFill>
                    <a:srgbClr val="000000"/>
                  </a:solidFill>
                  <a:latin typeface="Arial"/>
                  <a:ea typeface="Arial"/>
                  <a:cs typeface="Arial"/>
                </a:rPr>
                <a:t>
</a:t>
              </a:r>
            </a:p>
          </xdr:txBody>
        </xdr:sp>
        <xdr:sp>
          <xdr:nvSpPr>
            <xdr:cNvPr id="86" name="Rectangle 1364"/>
            <xdr:cNvSpPr>
              <a:spLocks/>
            </xdr:cNvSpPr>
          </xdr:nvSpPr>
          <xdr:spPr>
            <a:xfrm>
              <a:off x="2619532" y="3165145"/>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Rectangle 1365"/>
            <xdr:cNvSpPr>
              <a:spLocks/>
            </xdr:cNvSpPr>
          </xdr:nvSpPr>
          <xdr:spPr>
            <a:xfrm>
              <a:off x="3445209" y="3165145"/>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Rectangle 1366"/>
            <xdr:cNvSpPr>
              <a:spLocks/>
            </xdr:cNvSpPr>
          </xdr:nvSpPr>
          <xdr:spPr>
            <a:xfrm>
              <a:off x="4292440" y="3165145"/>
              <a:ext cx="744436"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Text 447"/>
            <xdr:cNvSpPr txBox="1">
              <a:spLocks noChangeArrowheads="1"/>
            </xdr:cNvSpPr>
          </xdr:nvSpPr>
          <xdr:spPr>
            <a:xfrm>
              <a:off x="2732275" y="2976281"/>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4
</a:t>
              </a:r>
            </a:p>
          </xdr:txBody>
        </xdr:sp>
        <xdr:sp>
          <xdr:nvSpPr>
            <xdr:cNvPr id="90" name="Text 448"/>
            <xdr:cNvSpPr txBox="1">
              <a:spLocks noChangeArrowheads="1"/>
            </xdr:cNvSpPr>
          </xdr:nvSpPr>
          <xdr:spPr>
            <a:xfrm>
              <a:off x="3491633" y="2985209"/>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5
</a:t>
              </a:r>
            </a:p>
          </xdr:txBody>
        </xdr:sp>
        <xdr:sp>
          <xdr:nvSpPr>
            <xdr:cNvPr id="91" name="Text 449"/>
            <xdr:cNvSpPr txBox="1">
              <a:spLocks noChangeArrowheads="1"/>
            </xdr:cNvSpPr>
          </xdr:nvSpPr>
          <xdr:spPr>
            <a:xfrm>
              <a:off x="4343838" y="2985209"/>
              <a:ext cx="611797"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6
</a:t>
              </a:r>
            </a:p>
          </xdr:txBody>
        </xdr:sp>
        <xdr:sp>
          <xdr:nvSpPr>
            <xdr:cNvPr id="92" name="Text 455"/>
            <xdr:cNvSpPr txBox="1">
              <a:spLocks noChangeArrowheads="1"/>
            </xdr:cNvSpPr>
          </xdr:nvSpPr>
          <xdr:spPr>
            <a:xfrm>
              <a:off x="6048249" y="846573"/>
              <a:ext cx="509002" cy="149031"/>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LANE
</a:t>
              </a:r>
            </a:p>
          </xdr:txBody>
        </xdr:sp>
        <xdr:sp>
          <xdr:nvSpPr>
            <xdr:cNvPr id="93" name="Text 615"/>
            <xdr:cNvSpPr txBox="1">
              <a:spLocks noChangeArrowheads="1"/>
            </xdr:cNvSpPr>
          </xdr:nvSpPr>
          <xdr:spPr>
            <a:xfrm>
              <a:off x="341457" y="846573"/>
              <a:ext cx="1001424"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TEAM NAME
</a:t>
              </a:r>
            </a:p>
          </xdr:txBody>
        </xdr:sp>
        <xdr:sp>
          <xdr:nvSpPr>
            <xdr:cNvPr id="94" name="Rectangle 616"/>
            <xdr:cNvSpPr>
              <a:spLocks/>
            </xdr:cNvSpPr>
          </xdr:nvSpPr>
          <xdr:spPr>
            <a:xfrm>
              <a:off x="5854264" y="1052608"/>
              <a:ext cx="858837"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Text 615"/>
            <xdr:cNvSpPr txBox="1">
              <a:spLocks noChangeArrowheads="1"/>
            </xdr:cNvSpPr>
          </xdr:nvSpPr>
          <xdr:spPr>
            <a:xfrm>
              <a:off x="3677327" y="865116"/>
              <a:ext cx="1399341"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TEAM HAND PER SET
</a:t>
              </a:r>
            </a:p>
          </xdr:txBody>
        </xdr:sp>
        <xdr:sp>
          <xdr:nvSpPr>
            <xdr:cNvPr id="96" name="Rectangle 1707"/>
            <xdr:cNvSpPr>
              <a:spLocks/>
            </xdr:cNvSpPr>
          </xdr:nvSpPr>
          <xdr:spPr>
            <a:xfrm>
              <a:off x="5096564" y="753858"/>
              <a:ext cx="537188"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Rectangle 614"/>
            <xdr:cNvSpPr>
              <a:spLocks/>
            </xdr:cNvSpPr>
          </xdr:nvSpPr>
          <xdr:spPr>
            <a:xfrm>
              <a:off x="1553446" y="763473"/>
              <a:ext cx="2099012"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95250</xdr:colOff>
      <xdr:row>37</xdr:row>
      <xdr:rowOff>0</xdr:rowOff>
    </xdr:from>
    <xdr:to>
      <xdr:col>9</xdr:col>
      <xdr:colOff>123825</xdr:colOff>
      <xdr:row>54</xdr:row>
      <xdr:rowOff>47625</xdr:rowOff>
    </xdr:to>
    <xdr:grpSp>
      <xdr:nvGrpSpPr>
        <xdr:cNvPr id="98" name="Group 350"/>
        <xdr:cNvGrpSpPr>
          <a:grpSpLocks/>
        </xdr:cNvGrpSpPr>
      </xdr:nvGrpSpPr>
      <xdr:grpSpPr>
        <a:xfrm>
          <a:off x="95250" y="7848600"/>
          <a:ext cx="7029450" cy="3495675"/>
          <a:chOff x="114300" y="258989"/>
          <a:chExt cx="7036254" cy="3426732"/>
        </a:xfrm>
        <a:solidFill>
          <a:srgbClr val="FFFFFF"/>
        </a:solidFill>
      </xdr:grpSpPr>
      <xdr:sp>
        <xdr:nvSpPr>
          <xdr:cNvPr id="99" name="Rectangle 1132"/>
          <xdr:cNvSpPr>
            <a:spLocks/>
          </xdr:cNvSpPr>
        </xdr:nvSpPr>
        <xdr:spPr>
          <a:xfrm>
            <a:off x="114300" y="258989"/>
            <a:ext cx="7036254" cy="3426732"/>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00" name="Group 352"/>
          <xdr:cNvGrpSpPr>
            <a:grpSpLocks/>
          </xdr:cNvGrpSpPr>
        </xdr:nvGrpSpPr>
        <xdr:grpSpPr>
          <a:xfrm>
            <a:off x="267339" y="754152"/>
            <a:ext cx="6821648" cy="2758519"/>
            <a:chOff x="266848" y="753858"/>
            <a:chExt cx="6629355" cy="2747123"/>
          </a:xfrm>
          <a:solidFill>
            <a:srgbClr val="FFFFFF"/>
          </a:solidFill>
        </xdr:grpSpPr>
        <xdr:sp>
          <xdr:nvSpPr>
            <xdr:cNvPr id="101" name="Text 771"/>
            <xdr:cNvSpPr txBox="1">
              <a:spLocks noChangeArrowheads="1"/>
            </xdr:cNvSpPr>
          </xdr:nvSpPr>
          <xdr:spPr>
            <a:xfrm>
              <a:off x="4372076" y="1757931"/>
              <a:ext cx="611558"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3
</a:t>
              </a:r>
            </a:p>
          </xdr:txBody>
        </xdr:sp>
        <xdr:sp>
          <xdr:nvSpPr>
            <xdr:cNvPr id="102" name="Rectangle 1336"/>
            <xdr:cNvSpPr>
              <a:spLocks/>
            </xdr:cNvSpPr>
          </xdr:nvSpPr>
          <xdr:spPr>
            <a:xfrm>
              <a:off x="266848" y="1323199"/>
              <a:ext cx="1287752"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Rectangle 1337"/>
            <xdr:cNvSpPr>
              <a:spLocks/>
            </xdr:cNvSpPr>
          </xdr:nvSpPr>
          <xdr:spPr>
            <a:xfrm>
              <a:off x="1649069" y="1323199"/>
              <a:ext cx="523719"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Rectangle 1338"/>
            <xdr:cNvSpPr>
              <a:spLocks/>
            </xdr:cNvSpPr>
          </xdr:nvSpPr>
          <xdr:spPr>
            <a:xfrm>
              <a:off x="2610325" y="1323199"/>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Rectangle 1339"/>
            <xdr:cNvSpPr>
              <a:spLocks/>
            </xdr:cNvSpPr>
          </xdr:nvSpPr>
          <xdr:spPr>
            <a:xfrm>
              <a:off x="3458882" y="1323199"/>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Rectangle 1340"/>
            <xdr:cNvSpPr>
              <a:spLocks/>
            </xdr:cNvSpPr>
          </xdr:nvSpPr>
          <xdr:spPr>
            <a:xfrm>
              <a:off x="4307440" y="1334875"/>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Rectangle 1341"/>
            <xdr:cNvSpPr>
              <a:spLocks/>
            </xdr:cNvSpPr>
          </xdr:nvSpPr>
          <xdr:spPr>
            <a:xfrm>
              <a:off x="5175885" y="1686506"/>
              <a:ext cx="752432"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Text 447"/>
            <xdr:cNvSpPr txBox="1">
              <a:spLocks noChangeArrowheads="1"/>
            </xdr:cNvSpPr>
          </xdr:nvSpPr>
          <xdr:spPr>
            <a:xfrm>
              <a:off x="2666675" y="1144636"/>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1
</a:t>
              </a:r>
            </a:p>
          </xdr:txBody>
        </xdr:sp>
        <xdr:sp>
          <xdr:nvSpPr>
            <xdr:cNvPr id="109" name="Text 448"/>
            <xdr:cNvSpPr txBox="1">
              <a:spLocks noChangeArrowheads="1"/>
            </xdr:cNvSpPr>
          </xdr:nvSpPr>
          <xdr:spPr>
            <a:xfrm>
              <a:off x="3510260" y="1144636"/>
              <a:ext cx="601614"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2
</a:t>
              </a:r>
            </a:p>
          </xdr:txBody>
        </xdr:sp>
        <xdr:sp>
          <xdr:nvSpPr>
            <xdr:cNvPr id="110" name="Text 449"/>
            <xdr:cNvSpPr txBox="1">
              <a:spLocks noChangeArrowheads="1"/>
            </xdr:cNvSpPr>
          </xdr:nvSpPr>
          <xdr:spPr>
            <a:xfrm>
              <a:off x="4353845" y="1163179"/>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3
</a:t>
              </a:r>
            </a:p>
          </xdr:txBody>
        </xdr:sp>
        <xdr:sp>
          <xdr:nvSpPr>
            <xdr:cNvPr id="111" name="Text 450"/>
            <xdr:cNvSpPr txBox="1">
              <a:spLocks noChangeArrowheads="1"/>
            </xdr:cNvSpPr>
          </xdr:nvSpPr>
          <xdr:spPr>
            <a:xfrm>
              <a:off x="5149368" y="1507256"/>
              <a:ext cx="740830" cy="157960"/>
            </a:xfrm>
            <a:prstGeom prst="rect">
              <a:avLst/>
            </a:prstGeom>
            <a:solidFill>
              <a:srgbClr val="FFFFFF"/>
            </a:solidFill>
            <a:ln w="1" cmpd="sng">
              <a:noFill/>
            </a:ln>
          </xdr:spPr>
          <xdr:txBody>
            <a:bodyPr vertOverflow="clip" wrap="square" lIns="27432" tIns="18288" rIns="27432" bIns="0"/>
            <a:p>
              <a:pPr algn="ctr">
                <a:defRPr/>
              </a:pPr>
              <a:r>
                <a:rPr lang="en-US" cap="none" sz="900" b="1" i="0" u="none" baseline="0">
                  <a:solidFill>
                    <a:srgbClr val="000000"/>
                  </a:solidFill>
                  <a:latin typeface="Arial"/>
                  <a:ea typeface="Arial"/>
                  <a:cs typeface="Arial"/>
                </a:rPr>
                <a:t>SUB-TOTAL</a:t>
              </a:r>
              <a:r>
                <a:rPr lang="en-US" cap="none" sz="1000" b="1" i="0" u="none" baseline="0">
                  <a:solidFill>
                    <a:srgbClr val="000000"/>
                  </a:solidFill>
                  <a:latin typeface="Arial"/>
                  <a:ea typeface="Arial"/>
                  <a:cs typeface="Arial"/>
                </a:rPr>
                <a:t>
</a:t>
              </a:r>
            </a:p>
          </xdr:txBody>
        </xdr:sp>
        <xdr:sp>
          <xdr:nvSpPr>
            <xdr:cNvPr id="112" name="Text 452"/>
            <xdr:cNvSpPr txBox="1">
              <a:spLocks noChangeArrowheads="1"/>
            </xdr:cNvSpPr>
          </xdr:nvSpPr>
          <xdr:spPr>
            <a:xfrm>
              <a:off x="1592719" y="1144636"/>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AVG
</a:t>
              </a:r>
            </a:p>
          </xdr:txBody>
        </xdr:sp>
        <xdr:sp>
          <xdr:nvSpPr>
            <xdr:cNvPr id="113" name="Text 453"/>
            <xdr:cNvSpPr txBox="1">
              <a:spLocks noChangeArrowheads="1"/>
            </xdr:cNvSpPr>
          </xdr:nvSpPr>
          <xdr:spPr>
            <a:xfrm>
              <a:off x="323198" y="1144636"/>
              <a:ext cx="1186655"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NAME
</a:t>
              </a:r>
            </a:p>
          </xdr:txBody>
        </xdr:sp>
        <xdr:sp>
          <xdr:nvSpPr>
            <xdr:cNvPr id="114" name="Rectangle 763"/>
            <xdr:cNvSpPr>
              <a:spLocks/>
            </xdr:cNvSpPr>
          </xdr:nvSpPr>
          <xdr:spPr>
            <a:xfrm>
              <a:off x="286736" y="1944049"/>
              <a:ext cx="1287752"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764"/>
            <xdr:cNvSpPr>
              <a:spLocks/>
            </xdr:cNvSpPr>
          </xdr:nvSpPr>
          <xdr:spPr>
            <a:xfrm>
              <a:off x="1668957" y="1944049"/>
              <a:ext cx="523719"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Rectangle 765"/>
            <xdr:cNvSpPr>
              <a:spLocks/>
            </xdr:cNvSpPr>
          </xdr:nvSpPr>
          <xdr:spPr>
            <a:xfrm>
              <a:off x="2630213" y="1944049"/>
              <a:ext cx="744145"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Rectangle 766"/>
            <xdr:cNvSpPr>
              <a:spLocks/>
            </xdr:cNvSpPr>
          </xdr:nvSpPr>
          <xdr:spPr>
            <a:xfrm>
              <a:off x="3478770" y="1944049"/>
              <a:ext cx="744145"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767"/>
            <xdr:cNvSpPr>
              <a:spLocks/>
            </xdr:cNvSpPr>
          </xdr:nvSpPr>
          <xdr:spPr>
            <a:xfrm>
              <a:off x="4327328" y="1955724"/>
              <a:ext cx="744145" cy="340643"/>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Text 769"/>
            <xdr:cNvSpPr txBox="1">
              <a:spLocks noChangeArrowheads="1"/>
            </xdr:cNvSpPr>
          </xdr:nvSpPr>
          <xdr:spPr>
            <a:xfrm>
              <a:off x="2684905" y="1739388"/>
              <a:ext cx="611558"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1
</a:t>
              </a:r>
            </a:p>
          </xdr:txBody>
        </xdr:sp>
        <xdr:sp>
          <xdr:nvSpPr>
            <xdr:cNvPr id="120" name="Text 770"/>
            <xdr:cNvSpPr txBox="1">
              <a:spLocks noChangeArrowheads="1"/>
            </xdr:cNvSpPr>
          </xdr:nvSpPr>
          <xdr:spPr>
            <a:xfrm>
              <a:off x="3528491" y="1739388"/>
              <a:ext cx="601614"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2
</a:t>
              </a:r>
            </a:p>
          </xdr:txBody>
        </xdr:sp>
        <xdr:sp>
          <xdr:nvSpPr>
            <xdr:cNvPr id="121" name="Text 773"/>
            <xdr:cNvSpPr txBox="1">
              <a:spLocks noChangeArrowheads="1"/>
            </xdr:cNvSpPr>
          </xdr:nvSpPr>
          <xdr:spPr>
            <a:xfrm>
              <a:off x="1610950" y="1739388"/>
              <a:ext cx="611558"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AVG
</a:t>
              </a:r>
            </a:p>
          </xdr:txBody>
        </xdr:sp>
        <xdr:sp>
          <xdr:nvSpPr>
            <xdr:cNvPr id="122" name="Text 774"/>
            <xdr:cNvSpPr txBox="1">
              <a:spLocks noChangeArrowheads="1"/>
            </xdr:cNvSpPr>
          </xdr:nvSpPr>
          <xdr:spPr>
            <a:xfrm>
              <a:off x="341428" y="1739388"/>
              <a:ext cx="1186655" cy="167575"/>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NAME
</a:t>
              </a:r>
            </a:p>
          </xdr:txBody>
        </xdr:sp>
        <xdr:grpSp>
          <xdr:nvGrpSpPr>
            <xdr:cNvPr id="123" name="Group 816"/>
            <xdr:cNvGrpSpPr>
              <a:grpSpLocks/>
            </xdr:cNvGrpSpPr>
          </xdr:nvGrpSpPr>
          <xdr:grpSpPr>
            <a:xfrm>
              <a:off x="5974723" y="2140468"/>
              <a:ext cx="921480" cy="524700"/>
              <a:chOff x="12553726" y="3790119"/>
              <a:chExt cx="1932723" cy="1124188"/>
            </a:xfrm>
            <a:solidFill>
              <a:srgbClr val="FFFFFF"/>
            </a:solidFill>
          </xdr:grpSpPr>
          <xdr:sp>
            <xdr:nvSpPr>
              <xdr:cNvPr id="124" name="Rectangle 814"/>
              <xdr:cNvSpPr>
                <a:spLocks/>
              </xdr:cNvSpPr>
            </xdr:nvSpPr>
            <xdr:spPr>
              <a:xfrm>
                <a:off x="12648913" y="4234173"/>
                <a:ext cx="1820142" cy="680134"/>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Text 815"/>
              <xdr:cNvSpPr txBox="1">
                <a:spLocks noChangeArrowheads="1"/>
              </xdr:cNvSpPr>
            </xdr:nvSpPr>
            <xdr:spPr>
              <a:xfrm>
                <a:off x="12553726" y="3787872"/>
                <a:ext cx="1924509" cy="318707"/>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TOTAL
</a:t>
                </a:r>
              </a:p>
            </xdr:txBody>
          </xdr:sp>
        </xdr:grpSp>
        <xdr:sp>
          <xdr:nvSpPr>
            <xdr:cNvPr id="126" name="Rectangle 1351"/>
            <xdr:cNvSpPr>
              <a:spLocks/>
            </xdr:cNvSpPr>
          </xdr:nvSpPr>
          <xdr:spPr>
            <a:xfrm>
              <a:off x="2628556" y="2548416"/>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Rectangle 1352"/>
            <xdr:cNvSpPr>
              <a:spLocks/>
            </xdr:cNvSpPr>
          </xdr:nvSpPr>
          <xdr:spPr>
            <a:xfrm>
              <a:off x="3453910" y="2548416"/>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Rectangle 1353"/>
            <xdr:cNvSpPr>
              <a:spLocks/>
            </xdr:cNvSpPr>
          </xdr:nvSpPr>
          <xdr:spPr>
            <a:xfrm>
              <a:off x="4302468" y="2548416"/>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Rectangle 1354"/>
            <xdr:cNvSpPr>
              <a:spLocks/>
            </xdr:cNvSpPr>
          </xdr:nvSpPr>
          <xdr:spPr>
            <a:xfrm>
              <a:off x="5170913" y="2856781"/>
              <a:ext cx="752432"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Text 447"/>
            <xdr:cNvSpPr txBox="1">
              <a:spLocks noChangeArrowheads="1"/>
            </xdr:cNvSpPr>
          </xdr:nvSpPr>
          <xdr:spPr>
            <a:xfrm>
              <a:off x="2684905" y="2371913"/>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4
</a:t>
              </a:r>
            </a:p>
          </xdr:txBody>
        </xdr:sp>
        <xdr:sp>
          <xdr:nvSpPr>
            <xdr:cNvPr id="131" name="Text 448"/>
            <xdr:cNvSpPr txBox="1">
              <a:spLocks noChangeArrowheads="1"/>
            </xdr:cNvSpPr>
          </xdr:nvSpPr>
          <xdr:spPr>
            <a:xfrm>
              <a:off x="3500316" y="2371913"/>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5
</a:t>
              </a:r>
            </a:p>
          </xdr:txBody>
        </xdr:sp>
        <xdr:sp>
          <xdr:nvSpPr>
            <xdr:cNvPr id="132" name="Text 449"/>
            <xdr:cNvSpPr txBox="1">
              <a:spLocks noChangeArrowheads="1"/>
            </xdr:cNvSpPr>
          </xdr:nvSpPr>
          <xdr:spPr>
            <a:xfrm>
              <a:off x="4343901" y="2371913"/>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6
</a:t>
              </a:r>
            </a:p>
          </xdr:txBody>
        </xdr:sp>
        <xdr:sp>
          <xdr:nvSpPr>
            <xdr:cNvPr id="133" name="Text 450"/>
            <xdr:cNvSpPr txBox="1">
              <a:spLocks noChangeArrowheads="1"/>
            </xdr:cNvSpPr>
          </xdr:nvSpPr>
          <xdr:spPr>
            <a:xfrm>
              <a:off x="5149368" y="2678904"/>
              <a:ext cx="740830" cy="157960"/>
            </a:xfrm>
            <a:prstGeom prst="rect">
              <a:avLst/>
            </a:prstGeom>
            <a:solidFill>
              <a:srgbClr val="FFFFFF"/>
            </a:solidFill>
            <a:ln w="1" cmpd="sng">
              <a:noFill/>
            </a:ln>
          </xdr:spPr>
          <xdr:txBody>
            <a:bodyPr vertOverflow="clip" wrap="square" lIns="27432" tIns="18288" rIns="27432" bIns="0"/>
            <a:p>
              <a:pPr algn="ctr">
                <a:defRPr/>
              </a:pPr>
              <a:r>
                <a:rPr lang="en-US" cap="none" sz="900" b="1" i="0" u="none" baseline="0">
                  <a:solidFill>
                    <a:srgbClr val="000000"/>
                  </a:solidFill>
                  <a:latin typeface="Arial"/>
                  <a:ea typeface="Arial"/>
                  <a:cs typeface="Arial"/>
                </a:rPr>
                <a:t>SUB-TOTAL</a:t>
              </a:r>
              <a:r>
                <a:rPr lang="en-US" cap="none" sz="1000" b="1" i="0" u="none" baseline="0">
                  <a:solidFill>
                    <a:srgbClr val="000000"/>
                  </a:solidFill>
                  <a:latin typeface="Arial"/>
                  <a:ea typeface="Arial"/>
                  <a:cs typeface="Arial"/>
                </a:rPr>
                <a:t>
</a:t>
              </a:r>
            </a:p>
          </xdr:txBody>
        </xdr:sp>
        <xdr:sp>
          <xdr:nvSpPr>
            <xdr:cNvPr id="134" name="Rectangle 1364"/>
            <xdr:cNvSpPr>
              <a:spLocks/>
            </xdr:cNvSpPr>
          </xdr:nvSpPr>
          <xdr:spPr>
            <a:xfrm>
              <a:off x="2618612" y="3165145"/>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Rectangle 1365"/>
            <xdr:cNvSpPr>
              <a:spLocks/>
            </xdr:cNvSpPr>
          </xdr:nvSpPr>
          <xdr:spPr>
            <a:xfrm>
              <a:off x="3443966" y="3165145"/>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Rectangle 1366"/>
            <xdr:cNvSpPr>
              <a:spLocks/>
            </xdr:cNvSpPr>
          </xdr:nvSpPr>
          <xdr:spPr>
            <a:xfrm>
              <a:off x="4292524" y="3165145"/>
              <a:ext cx="744145"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Text 447"/>
            <xdr:cNvSpPr txBox="1">
              <a:spLocks noChangeArrowheads="1"/>
            </xdr:cNvSpPr>
          </xdr:nvSpPr>
          <xdr:spPr>
            <a:xfrm>
              <a:off x="2731311" y="2976281"/>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4
</a:t>
              </a:r>
            </a:p>
          </xdr:txBody>
        </xdr:sp>
        <xdr:sp>
          <xdr:nvSpPr>
            <xdr:cNvPr id="138" name="Text 448"/>
            <xdr:cNvSpPr txBox="1">
              <a:spLocks noChangeArrowheads="1"/>
            </xdr:cNvSpPr>
          </xdr:nvSpPr>
          <xdr:spPr>
            <a:xfrm>
              <a:off x="3492029" y="2985209"/>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5
</a:t>
              </a:r>
            </a:p>
          </xdr:txBody>
        </xdr:sp>
        <xdr:sp>
          <xdr:nvSpPr>
            <xdr:cNvPr id="139" name="Text 449"/>
            <xdr:cNvSpPr txBox="1">
              <a:spLocks noChangeArrowheads="1"/>
            </xdr:cNvSpPr>
          </xdr:nvSpPr>
          <xdr:spPr>
            <a:xfrm>
              <a:off x="4333957" y="2985209"/>
              <a:ext cx="611558"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GAME 6
</a:t>
              </a:r>
            </a:p>
          </xdr:txBody>
        </xdr:sp>
        <xdr:sp>
          <xdr:nvSpPr>
            <xdr:cNvPr id="140" name="Text 455"/>
            <xdr:cNvSpPr txBox="1">
              <a:spLocks noChangeArrowheads="1"/>
            </xdr:cNvSpPr>
          </xdr:nvSpPr>
          <xdr:spPr>
            <a:xfrm>
              <a:off x="6039359" y="846573"/>
              <a:ext cx="518747" cy="149031"/>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LANE
</a:t>
              </a:r>
            </a:p>
          </xdr:txBody>
        </xdr:sp>
        <xdr:sp>
          <xdr:nvSpPr>
            <xdr:cNvPr id="141" name="Text 615"/>
            <xdr:cNvSpPr txBox="1">
              <a:spLocks noChangeArrowheads="1"/>
            </xdr:cNvSpPr>
          </xdr:nvSpPr>
          <xdr:spPr>
            <a:xfrm>
              <a:off x="341428" y="846573"/>
              <a:ext cx="1001033"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TEAM NAME
</a:t>
              </a:r>
            </a:p>
          </xdr:txBody>
        </xdr:sp>
        <xdr:sp>
          <xdr:nvSpPr>
            <xdr:cNvPr id="142" name="Rectangle 616"/>
            <xdr:cNvSpPr>
              <a:spLocks/>
            </xdr:cNvSpPr>
          </xdr:nvSpPr>
          <xdr:spPr>
            <a:xfrm>
              <a:off x="5853737" y="1052608"/>
              <a:ext cx="858501"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Text 615"/>
            <xdr:cNvSpPr txBox="1">
              <a:spLocks noChangeArrowheads="1"/>
            </xdr:cNvSpPr>
          </xdr:nvSpPr>
          <xdr:spPr>
            <a:xfrm>
              <a:off x="3685938" y="865116"/>
              <a:ext cx="1398794" cy="15796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TEAM HAND PER SET
</a:t>
              </a:r>
            </a:p>
          </xdr:txBody>
        </xdr:sp>
        <xdr:sp>
          <xdr:nvSpPr>
            <xdr:cNvPr id="144" name="Rectangle 1707"/>
            <xdr:cNvSpPr>
              <a:spLocks/>
            </xdr:cNvSpPr>
          </xdr:nvSpPr>
          <xdr:spPr>
            <a:xfrm>
              <a:off x="5106277" y="753858"/>
              <a:ext cx="528691"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Rectangle 614"/>
            <xdr:cNvSpPr>
              <a:spLocks/>
            </xdr:cNvSpPr>
          </xdr:nvSpPr>
          <xdr:spPr>
            <a:xfrm>
              <a:off x="1554600" y="763473"/>
              <a:ext cx="2098191" cy="335836"/>
            </a:xfrm>
            <a:prstGeom prst="rect">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B207"/>
  <sheetViews>
    <sheetView showZeros="0" tabSelected="1" zoomScalePageLayoutView="0" workbookViewId="0" topLeftCell="A1">
      <pane xSplit="8" ySplit="6" topLeftCell="I90" activePane="bottomRight" state="frozen"/>
      <selection pane="topLeft" activeCell="A1" sqref="A1"/>
      <selection pane="topRight" activeCell="I1" sqref="I1"/>
      <selection pane="bottomLeft" activeCell="A7" sqref="A7"/>
      <selection pane="bottomRight" activeCell="N106" sqref="N106"/>
    </sheetView>
  </sheetViews>
  <sheetFormatPr defaultColWidth="9.140625" defaultRowHeight="12.75"/>
  <cols>
    <col min="1" max="1" width="5.7109375" style="7" customWidth="1"/>
    <col min="2" max="2" width="5.7109375" style="7" hidden="1" customWidth="1"/>
    <col min="3" max="3" width="20.7109375" style="7" customWidth="1"/>
    <col min="4" max="4" width="5.7109375" style="7" customWidth="1"/>
    <col min="5" max="5" width="20.7109375" style="7" customWidth="1"/>
    <col min="6" max="6" width="5.7109375" style="7" customWidth="1"/>
    <col min="7" max="7" width="23.00390625" style="7" customWidth="1"/>
    <col min="8" max="8" width="5.7109375" style="7" customWidth="1"/>
    <col min="9" max="24" width="7.7109375" style="7" customWidth="1"/>
    <col min="25" max="25" width="6.7109375" style="7" customWidth="1"/>
    <col min="26" max="16384" width="9.140625" style="7" customWidth="1"/>
  </cols>
  <sheetData>
    <row r="1" spans="2:25" ht="25.5">
      <c r="B1" s="7">
        <v>1</v>
      </c>
      <c r="L1" s="83" t="s">
        <v>65</v>
      </c>
      <c r="P1" s="21"/>
      <c r="Q1" s="21"/>
      <c r="R1" s="21"/>
      <c r="S1" s="21"/>
      <c r="T1" s="21"/>
      <c r="U1" s="21"/>
      <c r="V1" s="21"/>
      <c r="W1" s="21"/>
      <c r="Y1" s="9"/>
    </row>
    <row r="2" spans="2:25" ht="12.75" customHeight="1">
      <c r="B2" s="7">
        <v>2</v>
      </c>
      <c r="L2" s="11" t="s">
        <v>3</v>
      </c>
      <c r="M2" s="82">
        <f>MAX(X7:X131)</f>
        <v>299</v>
      </c>
      <c r="P2" s="21"/>
      <c r="Q2" s="21"/>
      <c r="R2" s="21"/>
      <c r="S2" s="21"/>
      <c r="T2" s="21"/>
      <c r="U2" s="21"/>
      <c r="V2" s="21"/>
      <c r="W2" s="21"/>
      <c r="Y2" s="9"/>
    </row>
    <row r="3" spans="2:25" ht="12.75" customHeight="1">
      <c r="B3" s="7">
        <v>3</v>
      </c>
      <c r="L3" s="8"/>
      <c r="M3" s="8"/>
      <c r="N3" s="8"/>
      <c r="O3" s="8"/>
      <c r="P3" s="8"/>
      <c r="Q3" s="8"/>
      <c r="R3" s="8"/>
      <c r="S3" s="8"/>
      <c r="T3" s="8"/>
      <c r="U3" s="8"/>
      <c r="V3" s="8"/>
      <c r="W3" s="8"/>
      <c r="Y3" s="9"/>
    </row>
    <row r="4" spans="2:25" ht="12.75" customHeight="1">
      <c r="B4" s="7">
        <v>4</v>
      </c>
      <c r="H4" s="12" t="s">
        <v>4</v>
      </c>
      <c r="I4" s="12"/>
      <c r="J4" s="12"/>
      <c r="K4" s="10"/>
      <c r="O4" s="12" t="s">
        <v>5</v>
      </c>
      <c r="P4" s="12"/>
      <c r="Q4" s="12"/>
      <c r="R4" s="10"/>
      <c r="V4" s="12" t="s">
        <v>5</v>
      </c>
      <c r="W4" s="12" t="s">
        <v>2</v>
      </c>
      <c r="Y4" s="12" t="s">
        <v>23</v>
      </c>
    </row>
    <row r="5" spans="1:25" ht="12.75" customHeight="1">
      <c r="A5" s="12" t="s">
        <v>0</v>
      </c>
      <c r="B5" s="7">
        <v>5</v>
      </c>
      <c r="C5" s="12" t="s">
        <v>1</v>
      </c>
      <c r="D5" s="12" t="s">
        <v>20</v>
      </c>
      <c r="E5" s="12" t="s">
        <v>7</v>
      </c>
      <c r="F5" s="12" t="s">
        <v>20</v>
      </c>
      <c r="G5" s="12" t="s">
        <v>8</v>
      </c>
      <c r="H5" s="12" t="s">
        <v>6</v>
      </c>
      <c r="I5" s="12" t="s">
        <v>9</v>
      </c>
      <c r="J5" s="13" t="s">
        <v>10</v>
      </c>
      <c r="K5" s="12" t="s">
        <v>12</v>
      </c>
      <c r="L5" s="13" t="s">
        <v>10</v>
      </c>
      <c r="M5" s="12" t="s">
        <v>13</v>
      </c>
      <c r="N5" s="13" t="s">
        <v>10</v>
      </c>
      <c r="O5" s="14" t="s">
        <v>11</v>
      </c>
      <c r="P5" s="12" t="s">
        <v>15</v>
      </c>
      <c r="Q5" s="13" t="s">
        <v>10</v>
      </c>
      <c r="R5" s="12" t="s">
        <v>16</v>
      </c>
      <c r="S5" s="13" t="s">
        <v>10</v>
      </c>
      <c r="T5" s="12" t="s">
        <v>17</v>
      </c>
      <c r="U5" s="13" t="s">
        <v>10</v>
      </c>
      <c r="V5" s="14" t="s">
        <v>11</v>
      </c>
      <c r="W5" s="14" t="s">
        <v>11</v>
      </c>
      <c r="X5" s="12" t="s">
        <v>14</v>
      </c>
      <c r="Y5" s="12" t="s">
        <v>24</v>
      </c>
    </row>
    <row r="6" spans="2:25" ht="12.75" customHeight="1" thickBot="1">
      <c r="B6" s="7">
        <v>6</v>
      </c>
      <c r="Y6" s="9"/>
    </row>
    <row r="7" spans="1:28" ht="12.75" customHeight="1">
      <c r="A7" s="16">
        <v>1</v>
      </c>
      <c r="B7" s="15">
        <v>7</v>
      </c>
      <c r="C7" s="81" t="s">
        <v>25</v>
      </c>
      <c r="D7" s="56">
        <f>IF(C7=0,0,(LOOKUP(C7,HANDICAP!$E$3:$E$108,HANDICAP!$F$3:$F$108)))</f>
        <v>171</v>
      </c>
      <c r="E7" s="81" t="s">
        <v>27</v>
      </c>
      <c r="F7" s="56">
        <f>IF(E7=0,0,(LOOKUP(E7,HANDICAP!$E$3:$E$108,HANDICAP!$F$3:$F$108)))</f>
        <v>168</v>
      </c>
      <c r="G7" s="89" t="s">
        <v>32</v>
      </c>
      <c r="H7" s="26">
        <f>IF(C7=0,0,(LOOKUP(D7,HANDICAP!$A$3:$A$165,HANDICAP!$B$3:$B$165))+(LOOKUP(F7,HANDICAP!$A$3:$A$165,HANDICAP!$B$3:$B$165)))</f>
        <v>90</v>
      </c>
      <c r="I7" s="57">
        <v>168</v>
      </c>
      <c r="J7" s="58">
        <v>162</v>
      </c>
      <c r="K7" s="57">
        <v>170</v>
      </c>
      <c r="L7" s="58">
        <v>176</v>
      </c>
      <c r="M7" s="57">
        <v>160</v>
      </c>
      <c r="N7" s="58">
        <v>179</v>
      </c>
      <c r="O7" s="28">
        <f aca="true" t="shared" si="0" ref="O7:O38">IF(I7=0,0,IF(K7=0,(SUM(I7:N7)+($H7*1)),IF(M7=0,(SUM(I7:N7)+($H7*2)),(SUM(I7:N7)+($H7*3)))))</f>
        <v>1285</v>
      </c>
      <c r="P7" s="49">
        <v>148</v>
      </c>
      <c r="Q7" s="48">
        <v>122</v>
      </c>
      <c r="R7" s="49">
        <v>165</v>
      </c>
      <c r="S7" s="48">
        <v>156</v>
      </c>
      <c r="T7" s="49">
        <v>156</v>
      </c>
      <c r="U7" s="48">
        <v>179</v>
      </c>
      <c r="V7" s="28">
        <f aca="true" t="shared" si="1" ref="V7:V38">IF(P7=0,0,IF(R7=0,(SUM(P7:U7)+($H7*1)),IF(T7=0,(SUM(P7:U7)+($H7*2)),(SUM(P7:U7)+($H7*3)))))</f>
        <v>1196</v>
      </c>
      <c r="W7" s="28">
        <f aca="true" t="shared" si="2" ref="W7:W38">O7+V7</f>
        <v>2481</v>
      </c>
      <c r="X7" s="20">
        <f aca="true" t="shared" si="3" ref="X7:X38">MAX(I7,J7,K7,L7,M7,N7,P7,Q7,R7,S7,T7,U7)</f>
        <v>179</v>
      </c>
      <c r="Y7" s="7">
        <f aca="true" t="shared" si="4" ref="Y7:Y38">T7+U7+H7</f>
        <v>425</v>
      </c>
      <c r="Z7" s="30">
        <f aca="true" t="shared" si="5" ref="Z7:Z38">(I7+K7+M7+P7+R7+T7)/6</f>
        <v>161.16666666666666</v>
      </c>
      <c r="AA7" s="30">
        <f aca="true" t="shared" si="6" ref="AA7:AA38">(J7+L7+N7+Q7+S7+U7)/6</f>
        <v>162.33333333333334</v>
      </c>
      <c r="AB7" s="7">
        <f>COUNTIF(X7:X131,"&gt;1")</f>
        <v>81</v>
      </c>
    </row>
    <row r="8" spans="1:28" ht="12.75" customHeight="1">
      <c r="A8" s="18">
        <v>2</v>
      </c>
      <c r="B8" s="17">
        <v>8</v>
      </c>
      <c r="C8" s="52" t="s">
        <v>66</v>
      </c>
      <c r="D8" s="17">
        <f>IF(C8=0,0,(LOOKUP(C8,HANDICAP!$E$3:$E$108,HANDICAP!$F$3:$F$108)))</f>
        <v>200</v>
      </c>
      <c r="E8" s="52" t="s">
        <v>26</v>
      </c>
      <c r="F8" s="17">
        <f>IF(E8=0,0,(LOOKUP(E8,HANDICAP!$E$3:$E$108,HANDICAP!$F$3:$F$108)))</f>
        <v>170</v>
      </c>
      <c r="G8" s="74" t="s">
        <v>72</v>
      </c>
      <c r="H8" s="19">
        <f>IF(C8=0,0,(LOOKUP(D8,HANDICAP!$A$3:$A$165,HANDICAP!$B$3:$B$165))+(LOOKUP(F8,HANDICAP!$A$3:$A$165,HANDICAP!$B$3:$B$165)))</f>
        <v>67</v>
      </c>
      <c r="I8" s="32">
        <v>258</v>
      </c>
      <c r="J8" s="50">
        <v>191</v>
      </c>
      <c r="K8" s="32">
        <v>178</v>
      </c>
      <c r="L8" s="50">
        <v>146</v>
      </c>
      <c r="M8" s="32">
        <v>172</v>
      </c>
      <c r="N8" s="50">
        <v>153</v>
      </c>
      <c r="O8" s="29">
        <f t="shared" si="0"/>
        <v>1299</v>
      </c>
      <c r="P8" s="32">
        <v>170</v>
      </c>
      <c r="Q8" s="50">
        <v>117</v>
      </c>
      <c r="R8" s="32">
        <v>267</v>
      </c>
      <c r="S8" s="50">
        <v>158</v>
      </c>
      <c r="T8" s="32">
        <v>183</v>
      </c>
      <c r="U8" s="50">
        <v>162</v>
      </c>
      <c r="V8" s="29">
        <f t="shared" si="1"/>
        <v>1258</v>
      </c>
      <c r="W8" s="29">
        <f t="shared" si="2"/>
        <v>2557</v>
      </c>
      <c r="X8" s="20">
        <f t="shared" si="3"/>
        <v>267</v>
      </c>
      <c r="Y8" s="7">
        <f t="shared" si="4"/>
        <v>412</v>
      </c>
      <c r="Z8" s="30">
        <f t="shared" si="5"/>
        <v>204.66666666666666</v>
      </c>
      <c r="AA8" s="30">
        <f t="shared" si="6"/>
        <v>154.5</v>
      </c>
      <c r="AB8" s="7">
        <f>(SUM(I7:N131,P7:U131))/(AB7*12)</f>
        <v>177.20164609053498</v>
      </c>
    </row>
    <row r="9" spans="1:27" ht="12.75" customHeight="1">
      <c r="A9" s="18">
        <v>3</v>
      </c>
      <c r="B9" s="17">
        <v>9</v>
      </c>
      <c r="C9" s="52" t="s">
        <v>64</v>
      </c>
      <c r="D9" s="17">
        <f>IF(C9=0,0,(LOOKUP(C9,HANDICAP!$E$3:$E$108,HANDICAP!$F$3:$F$108)))</f>
        <v>208</v>
      </c>
      <c r="E9" s="52" t="s">
        <v>142</v>
      </c>
      <c r="F9" s="17">
        <f>IF(E9=0,0,(LOOKUP(E9,HANDICAP!$E$3:$E$108,HANDICAP!$F$3:$F$108)))</f>
        <v>169</v>
      </c>
      <c r="G9" s="74" t="s">
        <v>177</v>
      </c>
      <c r="H9" s="19">
        <f>IF(C9=0,0,(LOOKUP(D9,HANDICAP!$A$3:$A$165,HANDICAP!$B$3:$B$165))+(LOOKUP(F9,HANDICAP!$A$3:$A$165,HANDICAP!$B$3:$B$165)))</f>
        <v>61</v>
      </c>
      <c r="I9" s="32">
        <v>227</v>
      </c>
      <c r="J9" s="50">
        <v>204</v>
      </c>
      <c r="K9" s="32">
        <v>159</v>
      </c>
      <c r="L9" s="50">
        <v>194</v>
      </c>
      <c r="M9" s="32">
        <v>200</v>
      </c>
      <c r="N9" s="50">
        <v>203</v>
      </c>
      <c r="O9" s="29">
        <f t="shared" si="0"/>
        <v>1370</v>
      </c>
      <c r="P9" s="32">
        <v>223</v>
      </c>
      <c r="Q9" s="50">
        <v>180</v>
      </c>
      <c r="R9" s="32">
        <v>201</v>
      </c>
      <c r="S9" s="50">
        <v>158</v>
      </c>
      <c r="T9" s="32">
        <v>240</v>
      </c>
      <c r="U9" s="50">
        <v>218</v>
      </c>
      <c r="V9" s="29">
        <f t="shared" si="1"/>
        <v>1403</v>
      </c>
      <c r="W9" s="29">
        <f t="shared" si="2"/>
        <v>2773</v>
      </c>
      <c r="X9" s="27">
        <f t="shared" si="3"/>
        <v>240</v>
      </c>
      <c r="Y9" s="7">
        <f t="shared" si="4"/>
        <v>519</v>
      </c>
      <c r="Z9" s="30">
        <f t="shared" si="5"/>
        <v>208.33333333333334</v>
      </c>
      <c r="AA9" s="30">
        <f t="shared" si="6"/>
        <v>192.83333333333334</v>
      </c>
    </row>
    <row r="10" spans="1:27" ht="12.75" customHeight="1">
      <c r="A10" s="18">
        <v>4</v>
      </c>
      <c r="B10" s="17">
        <v>10</v>
      </c>
      <c r="C10" s="52" t="s">
        <v>176</v>
      </c>
      <c r="D10" s="17">
        <f>IF(C10=0,0,(LOOKUP(C10,HANDICAP!$E$3:$E$108,HANDICAP!$F$3:$F$108)))</f>
        <v>191</v>
      </c>
      <c r="E10" s="74" t="s">
        <v>30</v>
      </c>
      <c r="F10" s="17">
        <f>IF(E10=0,0,(LOOKUP(E10,HANDICAP!$E$3:$E$108,HANDICAP!$F$3:$F$108)))</f>
        <v>179</v>
      </c>
      <c r="G10" s="74" t="s">
        <v>178</v>
      </c>
      <c r="H10" s="19">
        <f>IF(C10=0,0,(LOOKUP(D10,HANDICAP!$A$3:$A$165,HANDICAP!$B$3:$B$165))+(LOOKUP(F10,HANDICAP!$A$3:$A$165,HANDICAP!$B$3:$B$165)))</f>
        <v>67</v>
      </c>
      <c r="I10" s="32">
        <v>191</v>
      </c>
      <c r="J10" s="50">
        <v>216</v>
      </c>
      <c r="K10" s="32">
        <v>145</v>
      </c>
      <c r="L10" s="50">
        <v>184</v>
      </c>
      <c r="M10" s="32">
        <v>170</v>
      </c>
      <c r="N10" s="50">
        <v>171</v>
      </c>
      <c r="O10" s="29">
        <f t="shared" si="0"/>
        <v>1278</v>
      </c>
      <c r="P10" s="32">
        <v>135</v>
      </c>
      <c r="Q10" s="50">
        <v>195</v>
      </c>
      <c r="R10" s="32">
        <v>202</v>
      </c>
      <c r="S10" s="50">
        <v>142</v>
      </c>
      <c r="T10" s="32">
        <v>206</v>
      </c>
      <c r="U10" s="50">
        <v>131</v>
      </c>
      <c r="V10" s="29">
        <f t="shared" si="1"/>
        <v>1212</v>
      </c>
      <c r="W10" s="29">
        <f t="shared" si="2"/>
        <v>2490</v>
      </c>
      <c r="X10" s="27">
        <f t="shared" si="3"/>
        <v>216</v>
      </c>
      <c r="Y10" s="7">
        <f t="shared" si="4"/>
        <v>404</v>
      </c>
      <c r="Z10" s="30">
        <f t="shared" si="5"/>
        <v>174.83333333333334</v>
      </c>
      <c r="AA10" s="30">
        <f t="shared" si="6"/>
        <v>173.16666666666666</v>
      </c>
    </row>
    <row r="11" spans="1:27" ht="12.75" customHeight="1">
      <c r="A11" s="18">
        <v>5</v>
      </c>
      <c r="B11" s="17">
        <v>11</v>
      </c>
      <c r="C11" s="52" t="s">
        <v>67</v>
      </c>
      <c r="D11" s="17">
        <f>IF(C11=0,0,(LOOKUP(C11,HANDICAP!$E$3:$E$108,HANDICAP!$F$3:$F$108)))</f>
        <v>152</v>
      </c>
      <c r="E11" s="52" t="s">
        <v>36</v>
      </c>
      <c r="F11" s="17">
        <f>IF(E11=0,0,(LOOKUP(E11,HANDICAP!$E$3:$E$108,HANDICAP!$F$3:$F$108)))</f>
        <v>166</v>
      </c>
      <c r="G11" s="52" t="s">
        <v>49</v>
      </c>
      <c r="H11" s="19">
        <f>IF(C11=0,0,(LOOKUP(D11,HANDICAP!$A$3:$A$165,HANDICAP!$B$3:$B$165))+(LOOKUP(F11,HANDICAP!$A$3:$A$165,HANDICAP!$B$3:$B$165)))</f>
        <v>106</v>
      </c>
      <c r="I11" s="32">
        <v>173</v>
      </c>
      <c r="J11" s="50">
        <v>171</v>
      </c>
      <c r="K11" s="32">
        <v>148</v>
      </c>
      <c r="L11" s="50">
        <v>196</v>
      </c>
      <c r="M11" s="32">
        <v>171</v>
      </c>
      <c r="N11" s="50">
        <v>141</v>
      </c>
      <c r="O11" s="29">
        <f t="shared" si="0"/>
        <v>1318</v>
      </c>
      <c r="P11" s="32">
        <v>129</v>
      </c>
      <c r="Q11" s="50">
        <v>159</v>
      </c>
      <c r="R11" s="32">
        <v>186</v>
      </c>
      <c r="S11" s="50">
        <v>148</v>
      </c>
      <c r="T11" s="32">
        <v>98</v>
      </c>
      <c r="U11" s="50">
        <v>162</v>
      </c>
      <c r="V11" s="29">
        <f t="shared" si="1"/>
        <v>1200</v>
      </c>
      <c r="W11" s="29">
        <f t="shared" si="2"/>
        <v>2518</v>
      </c>
      <c r="X11" s="27">
        <f t="shared" si="3"/>
        <v>196</v>
      </c>
      <c r="Y11" s="7">
        <f t="shared" si="4"/>
        <v>366</v>
      </c>
      <c r="Z11" s="30">
        <f t="shared" si="5"/>
        <v>150.83333333333334</v>
      </c>
      <c r="AA11" s="30">
        <f t="shared" si="6"/>
        <v>162.83333333333334</v>
      </c>
    </row>
    <row r="12" spans="1:27" ht="12.75" customHeight="1">
      <c r="A12" s="18">
        <v>6</v>
      </c>
      <c r="B12" s="17">
        <v>12</v>
      </c>
      <c r="C12" s="52" t="s">
        <v>29</v>
      </c>
      <c r="D12" s="17">
        <f>IF(C12=0,0,(LOOKUP(C12,HANDICAP!$E$3:$E$108,HANDICAP!$F$3:$F$108)))</f>
        <v>184</v>
      </c>
      <c r="E12" s="52" t="s">
        <v>71</v>
      </c>
      <c r="F12" s="17">
        <f>IF(E12=0,0,(LOOKUP(E12,HANDICAP!$E$3:$E$108,HANDICAP!$F$3:$F$108)))</f>
        <v>185</v>
      </c>
      <c r="G12" s="74" t="s">
        <v>73</v>
      </c>
      <c r="H12" s="19">
        <f>IF(C12=0,0,(LOOKUP(D12,HANDICAP!$A$3:$A$165,HANDICAP!$B$3:$B$165))+(LOOKUP(F12,HANDICAP!$A$3:$A$165,HANDICAP!$B$3:$B$165)))</f>
        <v>67</v>
      </c>
      <c r="I12" s="32">
        <v>163</v>
      </c>
      <c r="J12" s="50">
        <v>255</v>
      </c>
      <c r="K12" s="32">
        <v>227</v>
      </c>
      <c r="L12" s="50">
        <v>151</v>
      </c>
      <c r="M12" s="32">
        <v>181</v>
      </c>
      <c r="N12" s="50">
        <v>204</v>
      </c>
      <c r="O12" s="29">
        <f t="shared" si="0"/>
        <v>1382</v>
      </c>
      <c r="P12" s="32">
        <v>148</v>
      </c>
      <c r="Q12" s="50">
        <v>172</v>
      </c>
      <c r="R12" s="32">
        <v>245</v>
      </c>
      <c r="S12" s="50">
        <v>158</v>
      </c>
      <c r="T12" s="32">
        <v>230</v>
      </c>
      <c r="U12" s="50">
        <v>204</v>
      </c>
      <c r="V12" s="29">
        <f t="shared" si="1"/>
        <v>1358</v>
      </c>
      <c r="W12" s="29">
        <f t="shared" si="2"/>
        <v>2740</v>
      </c>
      <c r="X12" s="27">
        <f t="shared" si="3"/>
        <v>255</v>
      </c>
      <c r="Y12" s="7">
        <f t="shared" si="4"/>
        <v>501</v>
      </c>
      <c r="Z12" s="30">
        <f t="shared" si="5"/>
        <v>199</v>
      </c>
      <c r="AA12" s="30">
        <f t="shared" si="6"/>
        <v>190.66666666666666</v>
      </c>
    </row>
    <row r="13" spans="1:27" ht="12.75" customHeight="1">
      <c r="A13" s="18">
        <v>7</v>
      </c>
      <c r="B13" s="17">
        <v>13</v>
      </c>
      <c r="C13" s="52" t="s">
        <v>68</v>
      </c>
      <c r="D13" s="17">
        <f>IF(C13=0,0,(LOOKUP(C13,HANDICAP!$E$3:$E$108,HANDICAP!$F$3:$F$108)))</f>
        <v>189</v>
      </c>
      <c r="E13" s="52" t="s">
        <v>55</v>
      </c>
      <c r="F13" s="17">
        <f>IF(E13=0,0,(LOOKUP(E13,HANDICAP!$E$3:$E$108,HANDICAP!$F$3:$F$108)))</f>
        <v>186</v>
      </c>
      <c r="G13" s="74" t="s">
        <v>179</v>
      </c>
      <c r="H13" s="19">
        <f>IF(C13=0,0,(LOOKUP(D13,HANDICAP!$A$3:$A$165,HANDICAP!$B$3:$B$165))+(LOOKUP(F13,HANDICAP!$A$3:$A$165,HANDICAP!$B$3:$B$165)))</f>
        <v>63</v>
      </c>
      <c r="I13" s="32">
        <v>167</v>
      </c>
      <c r="J13" s="50">
        <v>244</v>
      </c>
      <c r="K13" s="32">
        <v>205</v>
      </c>
      <c r="L13" s="50">
        <v>212</v>
      </c>
      <c r="M13" s="32">
        <v>139</v>
      </c>
      <c r="N13" s="50">
        <v>212</v>
      </c>
      <c r="O13" s="29">
        <f t="shared" si="0"/>
        <v>1368</v>
      </c>
      <c r="P13" s="32">
        <v>158</v>
      </c>
      <c r="Q13" s="50">
        <v>183</v>
      </c>
      <c r="R13" s="32">
        <v>160</v>
      </c>
      <c r="S13" s="50">
        <v>204</v>
      </c>
      <c r="T13" s="32">
        <v>160</v>
      </c>
      <c r="U13" s="50">
        <v>171</v>
      </c>
      <c r="V13" s="29">
        <f t="shared" si="1"/>
        <v>1225</v>
      </c>
      <c r="W13" s="29">
        <f t="shared" si="2"/>
        <v>2593</v>
      </c>
      <c r="X13" s="27">
        <f t="shared" si="3"/>
        <v>244</v>
      </c>
      <c r="Y13" s="7">
        <f t="shared" si="4"/>
        <v>394</v>
      </c>
      <c r="Z13" s="30">
        <f t="shared" si="5"/>
        <v>164.83333333333334</v>
      </c>
      <c r="AA13" s="30">
        <f t="shared" si="6"/>
        <v>204.33333333333334</v>
      </c>
    </row>
    <row r="14" spans="1:27" ht="12.75" customHeight="1">
      <c r="A14" s="18">
        <v>8</v>
      </c>
      <c r="B14" s="17">
        <v>14</v>
      </c>
      <c r="C14" s="74" t="s">
        <v>69</v>
      </c>
      <c r="D14" s="17">
        <f>IF(C14=0,0,(LOOKUP(C14,HANDICAP!$E$3:$E$108,HANDICAP!$F$3:$F$108)))</f>
        <v>182</v>
      </c>
      <c r="E14" s="74" t="s">
        <v>164</v>
      </c>
      <c r="F14" s="17">
        <f>IF(E14=0,0,(LOOKUP(E14,HANDICAP!$E$3:$E$108,HANDICAP!$F$3:$F$108)))</f>
        <v>179</v>
      </c>
      <c r="G14" s="74" t="s">
        <v>180</v>
      </c>
      <c r="H14" s="19">
        <f>IF(C14=0,0,(LOOKUP(D14,HANDICAP!$A$3:$A$165,HANDICAP!$B$3:$B$165))+(LOOKUP(F14,HANDICAP!$A$3:$A$165,HANDICAP!$B$3:$B$165)))</f>
        <v>74</v>
      </c>
      <c r="I14" s="32">
        <v>202</v>
      </c>
      <c r="J14" s="50">
        <v>203</v>
      </c>
      <c r="K14" s="32">
        <v>157</v>
      </c>
      <c r="L14" s="50">
        <v>196</v>
      </c>
      <c r="M14" s="32">
        <v>174</v>
      </c>
      <c r="N14" s="50">
        <v>146</v>
      </c>
      <c r="O14" s="29">
        <f t="shared" si="0"/>
        <v>1300</v>
      </c>
      <c r="P14" s="32">
        <v>169</v>
      </c>
      <c r="Q14" s="50">
        <v>216</v>
      </c>
      <c r="R14" s="32">
        <v>174</v>
      </c>
      <c r="S14" s="50">
        <v>163</v>
      </c>
      <c r="T14" s="32">
        <v>177</v>
      </c>
      <c r="U14" s="50">
        <v>170</v>
      </c>
      <c r="V14" s="29">
        <f t="shared" si="1"/>
        <v>1291</v>
      </c>
      <c r="W14" s="29">
        <f t="shared" si="2"/>
        <v>2591</v>
      </c>
      <c r="X14" s="27">
        <f t="shared" si="3"/>
        <v>216</v>
      </c>
      <c r="Y14" s="7">
        <f t="shared" si="4"/>
        <v>421</v>
      </c>
      <c r="Z14" s="30">
        <f t="shared" si="5"/>
        <v>175.5</v>
      </c>
      <c r="AA14" s="30">
        <f t="shared" si="6"/>
        <v>182.33333333333334</v>
      </c>
    </row>
    <row r="15" spans="1:27" ht="12.75" customHeight="1">
      <c r="A15" s="18">
        <v>9</v>
      </c>
      <c r="B15" s="17">
        <v>15</v>
      </c>
      <c r="C15" s="52"/>
      <c r="D15" s="17">
        <f>IF(C15=0,0,(LOOKUP(C15,HANDICAP!$E$3:$E$108,HANDICAP!$F$3:$F$108)))</f>
        <v>0</v>
      </c>
      <c r="E15" s="74"/>
      <c r="F15" s="17">
        <f>IF(E15=0,0,(LOOKUP(E15,HANDICAP!$E$3:$E$108,HANDICAP!$F$3:$F$108)))</f>
        <v>0</v>
      </c>
      <c r="G15" s="74"/>
      <c r="H15" s="19">
        <f>IF(C15=0,0,(LOOKUP(D15,HANDICAP!$A$3:$A$165,HANDICAP!$B$3:$B$165))+(LOOKUP(F15,HANDICAP!$A$3:$A$165,HANDICAP!$B$3:$B$165)))</f>
        <v>0</v>
      </c>
      <c r="I15" s="32"/>
      <c r="J15" s="50"/>
      <c r="K15" s="32"/>
      <c r="L15" s="50"/>
      <c r="M15" s="32"/>
      <c r="N15" s="50"/>
      <c r="O15" s="29">
        <f t="shared" si="0"/>
        <v>0</v>
      </c>
      <c r="P15" s="32"/>
      <c r="Q15" s="50"/>
      <c r="R15" s="32"/>
      <c r="S15" s="50"/>
      <c r="T15" s="32"/>
      <c r="U15" s="50"/>
      <c r="V15" s="29">
        <f t="shared" si="1"/>
        <v>0</v>
      </c>
      <c r="W15" s="29">
        <f t="shared" si="2"/>
        <v>0</v>
      </c>
      <c r="X15" s="27">
        <f t="shared" si="3"/>
        <v>0</v>
      </c>
      <c r="Y15" s="7">
        <f t="shared" si="4"/>
        <v>0</v>
      </c>
      <c r="Z15" s="30">
        <f t="shared" si="5"/>
        <v>0</v>
      </c>
      <c r="AA15" s="30">
        <f t="shared" si="6"/>
        <v>0</v>
      </c>
    </row>
    <row r="16" spans="1:27" ht="12.75" customHeight="1">
      <c r="A16" s="18">
        <v>10</v>
      </c>
      <c r="B16" s="17">
        <v>16</v>
      </c>
      <c r="C16" s="74"/>
      <c r="D16" s="17">
        <f>IF(C16=0,0,(LOOKUP(C16,HANDICAP!$E$3:$E$108,HANDICAP!$F$3:$F$108)))</f>
        <v>0</v>
      </c>
      <c r="E16" s="74"/>
      <c r="F16" s="17">
        <f>IF(E16=0,0,(LOOKUP(E16,HANDICAP!$E$3:$E$108,HANDICAP!$F$3:$F$108)))</f>
        <v>0</v>
      </c>
      <c r="G16" s="74"/>
      <c r="H16" s="19">
        <f>IF(C16=0,0,(LOOKUP(D16,HANDICAP!$A$3:$A$165,HANDICAP!$B$3:$B$165))+(LOOKUP(F16,HANDICAP!$A$3:$A$165,HANDICAP!$B$3:$B$165)))</f>
        <v>0</v>
      </c>
      <c r="I16" s="32"/>
      <c r="J16" s="50"/>
      <c r="K16" s="32"/>
      <c r="L16" s="50"/>
      <c r="M16" s="32"/>
      <c r="N16" s="50"/>
      <c r="O16" s="29">
        <f t="shared" si="0"/>
        <v>0</v>
      </c>
      <c r="P16" s="32"/>
      <c r="Q16" s="50"/>
      <c r="R16" s="32"/>
      <c r="S16" s="50"/>
      <c r="T16" s="32"/>
      <c r="U16" s="50"/>
      <c r="V16" s="29">
        <f t="shared" si="1"/>
        <v>0</v>
      </c>
      <c r="W16" s="29">
        <f t="shared" si="2"/>
        <v>0</v>
      </c>
      <c r="X16" s="27">
        <f t="shared" si="3"/>
        <v>0</v>
      </c>
      <c r="Y16" s="7">
        <f t="shared" si="4"/>
        <v>0</v>
      </c>
      <c r="Z16" s="30">
        <f t="shared" si="5"/>
        <v>0</v>
      </c>
      <c r="AA16" s="30">
        <f t="shared" si="6"/>
        <v>0</v>
      </c>
    </row>
    <row r="17" spans="1:27" ht="12.75" customHeight="1">
      <c r="A17" s="18">
        <v>11</v>
      </c>
      <c r="B17" s="17">
        <v>17</v>
      </c>
      <c r="C17" s="74"/>
      <c r="D17" s="17">
        <f>IF(C17=0,0,(LOOKUP(C17,HANDICAP!$E$3:$E$108,HANDICAP!$F$3:$F$108)))</f>
        <v>0</v>
      </c>
      <c r="E17" s="74"/>
      <c r="F17" s="17">
        <f>IF(E17=0,0,(LOOKUP(E17,HANDICAP!$E$3:$E$108,HANDICAP!$F$3:$F$108)))</f>
        <v>0</v>
      </c>
      <c r="G17" s="74"/>
      <c r="H17" s="19">
        <f>IF(C17=0,0,(LOOKUP(D17,HANDICAP!$A$3:$A$165,HANDICAP!$B$3:$B$165))+(LOOKUP(F17,HANDICAP!$A$3:$A$165,HANDICAP!$B$3:$B$165)))</f>
        <v>0</v>
      </c>
      <c r="I17" s="32"/>
      <c r="J17" s="50"/>
      <c r="K17" s="32"/>
      <c r="L17" s="50"/>
      <c r="M17" s="32"/>
      <c r="N17" s="50"/>
      <c r="O17" s="29">
        <f t="shared" si="0"/>
        <v>0</v>
      </c>
      <c r="P17" s="32"/>
      <c r="Q17" s="50"/>
      <c r="R17" s="32"/>
      <c r="S17" s="50"/>
      <c r="T17" s="32"/>
      <c r="U17" s="50"/>
      <c r="V17" s="29">
        <f t="shared" si="1"/>
        <v>0</v>
      </c>
      <c r="W17" s="29">
        <f t="shared" si="2"/>
        <v>0</v>
      </c>
      <c r="X17" s="27">
        <f t="shared" si="3"/>
        <v>0</v>
      </c>
      <c r="Y17" s="7">
        <f t="shared" si="4"/>
        <v>0</v>
      </c>
      <c r="Z17" s="30">
        <f t="shared" si="5"/>
        <v>0</v>
      </c>
      <c r="AA17" s="30">
        <f t="shared" si="6"/>
        <v>0</v>
      </c>
    </row>
    <row r="18" spans="1:27" ht="12.75" customHeight="1">
      <c r="A18" s="18">
        <v>12</v>
      </c>
      <c r="B18" s="17">
        <v>18</v>
      </c>
      <c r="C18" s="74"/>
      <c r="D18" s="17">
        <f>IF(C18=0,0,(LOOKUP(C18,HANDICAP!$E$3:$E$108,HANDICAP!$F$3:$F$108)))</f>
        <v>0</v>
      </c>
      <c r="E18" s="74"/>
      <c r="F18" s="17">
        <f>IF(E18=0,0,(LOOKUP(E18,HANDICAP!$E$3:$E$108,HANDICAP!$F$3:$F$108)))</f>
        <v>0</v>
      </c>
      <c r="G18" s="74"/>
      <c r="H18" s="19">
        <f>IF(C18=0,0,(LOOKUP(D18,HANDICAP!$A$3:$A$165,HANDICAP!$B$3:$B$165))+(LOOKUP(F18,HANDICAP!$A$3:$A$165,HANDICAP!$B$3:$B$165)))</f>
        <v>0</v>
      </c>
      <c r="I18" s="32"/>
      <c r="J18" s="50"/>
      <c r="K18" s="32"/>
      <c r="L18" s="50"/>
      <c r="M18" s="32"/>
      <c r="N18" s="50"/>
      <c r="O18" s="29">
        <f t="shared" si="0"/>
        <v>0</v>
      </c>
      <c r="P18" s="32"/>
      <c r="Q18" s="50"/>
      <c r="R18" s="32"/>
      <c r="S18" s="50"/>
      <c r="T18" s="32"/>
      <c r="U18" s="50"/>
      <c r="V18" s="29">
        <f t="shared" si="1"/>
        <v>0</v>
      </c>
      <c r="W18" s="29">
        <f t="shared" si="2"/>
        <v>0</v>
      </c>
      <c r="X18" s="27">
        <f t="shared" si="3"/>
        <v>0</v>
      </c>
      <c r="Y18" s="7">
        <f t="shared" si="4"/>
        <v>0</v>
      </c>
      <c r="Z18" s="30">
        <f t="shared" si="5"/>
        <v>0</v>
      </c>
      <c r="AA18" s="30">
        <f t="shared" si="6"/>
        <v>0</v>
      </c>
    </row>
    <row r="19" spans="1:27" ht="12.75" customHeight="1">
      <c r="A19" s="18">
        <v>13</v>
      </c>
      <c r="B19" s="17">
        <v>19</v>
      </c>
      <c r="C19" s="74"/>
      <c r="D19" s="17">
        <f>IF(C19=0,0,(LOOKUP(C19,HANDICAP!$E$3:$E$108,HANDICAP!$F$3:$F$108)))</f>
        <v>0</v>
      </c>
      <c r="E19" s="74"/>
      <c r="F19" s="17">
        <f>IF(E19=0,0,(LOOKUP(E19,HANDICAP!$E$3:$E$108,HANDICAP!$F$3:$F$108)))</f>
        <v>0</v>
      </c>
      <c r="G19" s="74"/>
      <c r="H19" s="19">
        <f>IF(C19=0,0,(LOOKUP(D19,HANDICAP!$A$3:$A$165,HANDICAP!$B$3:$B$165))+(LOOKUP(F19,HANDICAP!$A$3:$A$165,HANDICAP!$B$3:$B$165)))</f>
        <v>0</v>
      </c>
      <c r="I19" s="32"/>
      <c r="J19" s="50"/>
      <c r="K19" s="32"/>
      <c r="L19" s="50"/>
      <c r="M19" s="32"/>
      <c r="N19" s="50"/>
      <c r="O19" s="29">
        <f t="shared" si="0"/>
        <v>0</v>
      </c>
      <c r="P19" s="32"/>
      <c r="Q19" s="50"/>
      <c r="R19" s="32"/>
      <c r="S19" s="50"/>
      <c r="T19" s="32"/>
      <c r="U19" s="50"/>
      <c r="V19" s="29">
        <f t="shared" si="1"/>
        <v>0</v>
      </c>
      <c r="W19" s="29">
        <f t="shared" si="2"/>
        <v>0</v>
      </c>
      <c r="X19" s="27">
        <f t="shared" si="3"/>
        <v>0</v>
      </c>
      <c r="Y19" s="7">
        <f t="shared" si="4"/>
        <v>0</v>
      </c>
      <c r="Z19" s="30">
        <f t="shared" si="5"/>
        <v>0</v>
      </c>
      <c r="AA19" s="30">
        <f t="shared" si="6"/>
        <v>0</v>
      </c>
    </row>
    <row r="20" spans="1:27" ht="12.75" customHeight="1">
      <c r="A20" s="18">
        <v>14</v>
      </c>
      <c r="B20" s="17">
        <v>20</v>
      </c>
      <c r="C20" s="74" t="s">
        <v>25</v>
      </c>
      <c r="D20" s="17">
        <f>IF(C20=0,0,(LOOKUP(C20,HANDICAP!$E$3:$E$108,HANDICAP!$F$3:$F$108)))</f>
        <v>171</v>
      </c>
      <c r="E20" s="74" t="s">
        <v>26</v>
      </c>
      <c r="F20" s="17">
        <f>IF(E20=0,0,(LOOKUP(E20,HANDICAP!$E$3:$E$108,HANDICAP!$F$3:$F$108)))</f>
        <v>170</v>
      </c>
      <c r="G20" s="74" t="s">
        <v>84</v>
      </c>
      <c r="H20" s="19">
        <f>IF(C20=0,0,(LOOKUP(D20,HANDICAP!$A$3:$A$165,HANDICAP!$B$3:$B$165))+(LOOKUP(F20,HANDICAP!$A$3:$A$165,HANDICAP!$B$3:$B$165)))</f>
        <v>89</v>
      </c>
      <c r="I20" s="32">
        <v>145</v>
      </c>
      <c r="J20" s="50">
        <v>188</v>
      </c>
      <c r="K20" s="32">
        <v>166</v>
      </c>
      <c r="L20" s="50">
        <v>157</v>
      </c>
      <c r="M20" s="32">
        <v>177</v>
      </c>
      <c r="N20" s="50">
        <v>138</v>
      </c>
      <c r="O20" s="29">
        <f t="shared" si="0"/>
        <v>1238</v>
      </c>
      <c r="P20" s="32">
        <v>154</v>
      </c>
      <c r="Q20" s="50">
        <v>177</v>
      </c>
      <c r="R20" s="32">
        <v>157</v>
      </c>
      <c r="S20" s="50">
        <v>159</v>
      </c>
      <c r="T20" s="32">
        <v>155</v>
      </c>
      <c r="U20" s="50">
        <v>149</v>
      </c>
      <c r="V20" s="29">
        <f t="shared" si="1"/>
        <v>1218</v>
      </c>
      <c r="W20" s="29">
        <f t="shared" si="2"/>
        <v>2456</v>
      </c>
      <c r="X20" s="27">
        <f t="shared" si="3"/>
        <v>188</v>
      </c>
      <c r="Y20" s="7">
        <f t="shared" si="4"/>
        <v>393</v>
      </c>
      <c r="Z20" s="30">
        <f t="shared" si="5"/>
        <v>159</v>
      </c>
      <c r="AA20" s="30">
        <f t="shared" si="6"/>
        <v>161.33333333333334</v>
      </c>
    </row>
    <row r="21" spans="1:27" ht="12.75" customHeight="1">
      <c r="A21" s="18">
        <v>15</v>
      </c>
      <c r="B21" s="17">
        <v>21</v>
      </c>
      <c r="C21" s="74" t="s">
        <v>74</v>
      </c>
      <c r="D21" s="17">
        <f>IF(C21=0,0,(LOOKUP(C21,HANDICAP!$E$3:$E$108,HANDICAP!$F$3:$F$108)))</f>
        <v>134</v>
      </c>
      <c r="E21" s="74" t="s">
        <v>56</v>
      </c>
      <c r="F21" s="17">
        <f>IF(E21=0,0,(LOOKUP(E21,HANDICAP!$E$3:$E$108,HANDICAP!$F$3:$F$108)))</f>
        <v>130</v>
      </c>
      <c r="G21" s="74" t="s">
        <v>38</v>
      </c>
      <c r="H21" s="19">
        <f>IF(C21=0,0,(LOOKUP(D21,HANDICAP!$A$3:$A$165,HANDICAP!$B$3:$B$165))+(LOOKUP(F21,HANDICAP!$A$3:$A$165,HANDICAP!$B$3:$B$165)))</f>
        <v>147</v>
      </c>
      <c r="I21" s="32">
        <v>116</v>
      </c>
      <c r="J21" s="50">
        <v>122</v>
      </c>
      <c r="K21" s="32">
        <v>147</v>
      </c>
      <c r="L21" s="50">
        <v>103</v>
      </c>
      <c r="M21" s="32">
        <v>125</v>
      </c>
      <c r="N21" s="50">
        <v>114</v>
      </c>
      <c r="O21" s="29">
        <f t="shared" si="0"/>
        <v>1168</v>
      </c>
      <c r="P21" s="32">
        <v>138</v>
      </c>
      <c r="Q21" s="50">
        <v>118</v>
      </c>
      <c r="R21" s="32">
        <v>124</v>
      </c>
      <c r="S21" s="50">
        <v>164</v>
      </c>
      <c r="T21" s="32">
        <v>135</v>
      </c>
      <c r="U21" s="50">
        <v>110</v>
      </c>
      <c r="V21" s="29">
        <f t="shared" si="1"/>
        <v>1230</v>
      </c>
      <c r="W21" s="29">
        <f t="shared" si="2"/>
        <v>2398</v>
      </c>
      <c r="X21" s="27">
        <f t="shared" si="3"/>
        <v>164</v>
      </c>
      <c r="Y21" s="7">
        <f t="shared" si="4"/>
        <v>392</v>
      </c>
      <c r="Z21" s="30">
        <f t="shared" si="5"/>
        <v>130.83333333333334</v>
      </c>
      <c r="AA21" s="30">
        <f t="shared" si="6"/>
        <v>121.83333333333333</v>
      </c>
    </row>
    <row r="22" spans="1:27" ht="12.75" customHeight="1">
      <c r="A22" s="18">
        <v>16</v>
      </c>
      <c r="B22" s="17">
        <v>22</v>
      </c>
      <c r="C22" s="74" t="s">
        <v>45</v>
      </c>
      <c r="D22" s="55">
        <f>IF(C22=0,0,(LOOKUP(C22,HANDICAP!$E$3:$E$108,HANDICAP!$F$3:$F$108)))</f>
        <v>161</v>
      </c>
      <c r="E22" s="74" t="s">
        <v>34</v>
      </c>
      <c r="F22" s="55">
        <f>IF(E22=0,0,(LOOKUP(E22,HANDICAP!$E$3:$E$108,HANDICAP!$F$3:$F$108)))</f>
        <v>139</v>
      </c>
      <c r="G22" s="74" t="s">
        <v>39</v>
      </c>
      <c r="H22" s="19">
        <f>IF(C22=0,0,(LOOKUP(D22,HANDICAP!$A$3:$A$165,HANDICAP!$B$3:$B$165))+(LOOKUP(F22,HANDICAP!$A$3:$A$165,HANDICAP!$B$3:$B$165)))</f>
        <v>119</v>
      </c>
      <c r="I22" s="32">
        <v>196</v>
      </c>
      <c r="J22" s="50">
        <v>103</v>
      </c>
      <c r="K22" s="32">
        <v>169</v>
      </c>
      <c r="L22" s="50">
        <v>157</v>
      </c>
      <c r="M22" s="32">
        <v>163</v>
      </c>
      <c r="N22" s="50">
        <v>168</v>
      </c>
      <c r="O22" s="29">
        <f t="shared" si="0"/>
        <v>1313</v>
      </c>
      <c r="P22" s="32">
        <v>171</v>
      </c>
      <c r="Q22" s="50">
        <v>179</v>
      </c>
      <c r="R22" s="32">
        <v>190</v>
      </c>
      <c r="S22" s="50">
        <v>149</v>
      </c>
      <c r="T22" s="32">
        <v>204</v>
      </c>
      <c r="U22" s="50">
        <v>138</v>
      </c>
      <c r="V22" s="29">
        <f t="shared" si="1"/>
        <v>1388</v>
      </c>
      <c r="W22" s="29">
        <f t="shared" si="2"/>
        <v>2701</v>
      </c>
      <c r="X22" s="27">
        <f t="shared" si="3"/>
        <v>204</v>
      </c>
      <c r="Y22" s="7">
        <f t="shared" si="4"/>
        <v>461</v>
      </c>
      <c r="Z22" s="30">
        <f t="shared" si="5"/>
        <v>182.16666666666666</v>
      </c>
      <c r="AA22" s="30">
        <f t="shared" si="6"/>
        <v>149</v>
      </c>
    </row>
    <row r="23" spans="1:27" ht="12.75" customHeight="1">
      <c r="A23" s="18">
        <v>17</v>
      </c>
      <c r="B23" s="17">
        <v>23</v>
      </c>
      <c r="C23" s="74" t="s">
        <v>75</v>
      </c>
      <c r="D23" s="17">
        <f>IF(C23=0,0,(LOOKUP(C23,HANDICAP!$E$3:$E$108,HANDICAP!$F$3:$F$108)))</f>
        <v>169</v>
      </c>
      <c r="E23" s="74" t="s">
        <v>63</v>
      </c>
      <c r="F23" s="17">
        <f>IF(E23=0,0,(LOOKUP(E23,HANDICAP!$E$3:$E$108,HANDICAP!$F$3:$F$108)))</f>
        <v>170</v>
      </c>
      <c r="G23" s="74" t="s">
        <v>40</v>
      </c>
      <c r="H23" s="19">
        <f>IF(C23=0,0,(LOOKUP(D23,HANDICAP!$A$3:$A$165,HANDICAP!$B$3:$B$165))+(LOOKUP(F23,HANDICAP!$A$3:$A$165,HANDICAP!$B$3:$B$165)))</f>
        <v>90</v>
      </c>
      <c r="I23" s="32">
        <v>195</v>
      </c>
      <c r="J23" s="50">
        <v>160</v>
      </c>
      <c r="K23" s="32">
        <v>152</v>
      </c>
      <c r="L23" s="50">
        <v>146</v>
      </c>
      <c r="M23" s="32">
        <v>159</v>
      </c>
      <c r="N23" s="50">
        <v>172</v>
      </c>
      <c r="O23" s="29">
        <f t="shared" si="0"/>
        <v>1254</v>
      </c>
      <c r="P23" s="32">
        <v>159</v>
      </c>
      <c r="Q23" s="50">
        <v>187</v>
      </c>
      <c r="R23" s="32">
        <v>201</v>
      </c>
      <c r="S23" s="50">
        <v>189</v>
      </c>
      <c r="T23" s="32">
        <v>154</v>
      </c>
      <c r="U23" s="50">
        <v>159</v>
      </c>
      <c r="V23" s="29">
        <f t="shared" si="1"/>
        <v>1319</v>
      </c>
      <c r="W23" s="29">
        <f t="shared" si="2"/>
        <v>2573</v>
      </c>
      <c r="X23" s="27">
        <f t="shared" si="3"/>
        <v>201</v>
      </c>
      <c r="Y23" s="7">
        <f t="shared" si="4"/>
        <v>403</v>
      </c>
      <c r="Z23" s="30">
        <f t="shared" si="5"/>
        <v>170</v>
      </c>
      <c r="AA23" s="30">
        <f t="shared" si="6"/>
        <v>168.83333333333334</v>
      </c>
    </row>
    <row r="24" spans="1:27" ht="12.75" customHeight="1">
      <c r="A24" s="18">
        <v>18</v>
      </c>
      <c r="B24" s="17">
        <v>24</v>
      </c>
      <c r="C24" s="74" t="s">
        <v>76</v>
      </c>
      <c r="D24" s="17">
        <f>IF(C24=0,0,(LOOKUP(C24,HANDICAP!$E$3:$E$108,HANDICAP!$F$3:$F$108)))</f>
        <v>189</v>
      </c>
      <c r="E24" s="74" t="s">
        <v>81</v>
      </c>
      <c r="F24" s="17">
        <f>IF(E24=0,0,(LOOKUP(E24,HANDICAP!$E$3:$E$108,HANDICAP!$F$3:$F$108)))</f>
        <v>191</v>
      </c>
      <c r="G24" s="74" t="s">
        <v>85</v>
      </c>
      <c r="H24" s="19">
        <f>IF(C24=0,0,(LOOKUP(D24,HANDICAP!$A$3:$A$165,HANDICAP!$B$3:$B$165))+(LOOKUP(F24,HANDICAP!$A$3:$A$165,HANDICAP!$B$3:$B$165)))</f>
        <v>59</v>
      </c>
      <c r="I24" s="32">
        <v>213</v>
      </c>
      <c r="J24" s="50">
        <v>179</v>
      </c>
      <c r="K24" s="32">
        <v>222</v>
      </c>
      <c r="L24" s="50">
        <v>221</v>
      </c>
      <c r="M24" s="32">
        <v>232</v>
      </c>
      <c r="N24" s="50">
        <v>194</v>
      </c>
      <c r="O24" s="29">
        <f t="shared" si="0"/>
        <v>1438</v>
      </c>
      <c r="P24" s="32">
        <v>168</v>
      </c>
      <c r="Q24" s="50">
        <v>224</v>
      </c>
      <c r="R24" s="32">
        <v>186</v>
      </c>
      <c r="S24" s="50">
        <v>195</v>
      </c>
      <c r="T24" s="32">
        <v>181</v>
      </c>
      <c r="U24" s="50">
        <v>226</v>
      </c>
      <c r="V24" s="29">
        <f t="shared" si="1"/>
        <v>1357</v>
      </c>
      <c r="W24" s="29">
        <f t="shared" si="2"/>
        <v>2795</v>
      </c>
      <c r="X24" s="27">
        <f t="shared" si="3"/>
        <v>232</v>
      </c>
      <c r="Y24" s="7">
        <f t="shared" si="4"/>
        <v>466</v>
      </c>
      <c r="Z24" s="30">
        <f t="shared" si="5"/>
        <v>200.33333333333334</v>
      </c>
      <c r="AA24" s="30">
        <f t="shared" si="6"/>
        <v>206.5</v>
      </c>
    </row>
    <row r="25" spans="1:27" ht="12.75" customHeight="1">
      <c r="A25" s="18">
        <v>19</v>
      </c>
      <c r="B25" s="17">
        <v>25</v>
      </c>
      <c r="C25" s="74" t="s">
        <v>67</v>
      </c>
      <c r="D25" s="55">
        <f>IF(C25=0,0,(LOOKUP(C25,HANDICAP!$E$3:$E$108,HANDICAP!$F$3:$F$108)))</f>
        <v>152</v>
      </c>
      <c r="E25" s="74" t="s">
        <v>29</v>
      </c>
      <c r="F25" s="55">
        <f>IF(E25=0,0,(LOOKUP(E25,HANDICAP!$E$3:$E$108,HANDICAP!$F$3:$F$108)))</f>
        <v>184</v>
      </c>
      <c r="G25" s="74" t="s">
        <v>62</v>
      </c>
      <c r="H25" s="31">
        <f>IF(C25=0,0,(LOOKUP(D25,HANDICAP!$A$3:$A$165,HANDICAP!$B$3:$B$165))+(LOOKUP(F25,HANDICAP!$A$3:$A$165,HANDICAP!$B$3:$B$165)))</f>
        <v>92</v>
      </c>
      <c r="I25" s="32">
        <v>184</v>
      </c>
      <c r="J25" s="50">
        <v>200</v>
      </c>
      <c r="K25" s="32">
        <v>173</v>
      </c>
      <c r="L25" s="50">
        <v>164</v>
      </c>
      <c r="M25" s="32">
        <v>169</v>
      </c>
      <c r="N25" s="50">
        <v>161</v>
      </c>
      <c r="O25" s="29">
        <f t="shared" si="0"/>
        <v>1327</v>
      </c>
      <c r="P25" s="32">
        <v>193</v>
      </c>
      <c r="Q25" s="50">
        <v>170</v>
      </c>
      <c r="R25" s="32">
        <v>148</v>
      </c>
      <c r="S25" s="50">
        <v>224</v>
      </c>
      <c r="T25" s="32">
        <v>215</v>
      </c>
      <c r="U25" s="50">
        <v>213</v>
      </c>
      <c r="V25" s="29">
        <f t="shared" si="1"/>
        <v>1439</v>
      </c>
      <c r="W25" s="29">
        <f t="shared" si="2"/>
        <v>2766</v>
      </c>
      <c r="X25" s="27">
        <f t="shared" si="3"/>
        <v>224</v>
      </c>
      <c r="Y25" s="7">
        <f t="shared" si="4"/>
        <v>520</v>
      </c>
      <c r="Z25" s="30">
        <f t="shared" si="5"/>
        <v>180.33333333333334</v>
      </c>
      <c r="AA25" s="30">
        <f t="shared" si="6"/>
        <v>188.66666666666666</v>
      </c>
    </row>
    <row r="26" spans="1:27" ht="12.75" customHeight="1">
      <c r="A26" s="18">
        <v>20</v>
      </c>
      <c r="B26" s="17">
        <v>26</v>
      </c>
      <c r="C26" s="74" t="s">
        <v>77</v>
      </c>
      <c r="D26" s="55">
        <f>IF(C26=0,0,(LOOKUP(C26,HANDICAP!$E$3:$E$108,HANDICAP!$F$3:$F$108)))</f>
        <v>167</v>
      </c>
      <c r="E26" s="74" t="s">
        <v>82</v>
      </c>
      <c r="F26" s="55">
        <f>IF(E26=0,0,(LOOKUP(E26,HANDICAP!$E$3:$E$108,HANDICAP!$F$3:$F$108)))</f>
        <v>200</v>
      </c>
      <c r="G26" s="74" t="s">
        <v>86</v>
      </c>
      <c r="H26" s="19">
        <f>IF(C26=0,0,(LOOKUP(D26,HANDICAP!$A$3:$A$165,HANDICAP!$B$3:$B$165))+(LOOKUP(F26,HANDICAP!$A$3:$A$165,HANDICAP!$B$3:$B$165)))</f>
        <v>69</v>
      </c>
      <c r="I26" s="32">
        <v>152</v>
      </c>
      <c r="J26" s="50">
        <v>235</v>
      </c>
      <c r="K26" s="32">
        <v>222</v>
      </c>
      <c r="L26" s="50">
        <v>186</v>
      </c>
      <c r="M26" s="32">
        <v>169</v>
      </c>
      <c r="N26" s="50">
        <v>166</v>
      </c>
      <c r="O26" s="29">
        <f t="shared" si="0"/>
        <v>1337</v>
      </c>
      <c r="P26" s="32">
        <v>150</v>
      </c>
      <c r="Q26" s="50">
        <v>212</v>
      </c>
      <c r="R26" s="32">
        <v>187</v>
      </c>
      <c r="S26" s="50">
        <v>225</v>
      </c>
      <c r="T26" s="32">
        <v>154</v>
      </c>
      <c r="U26" s="50">
        <v>226</v>
      </c>
      <c r="V26" s="29">
        <f t="shared" si="1"/>
        <v>1361</v>
      </c>
      <c r="W26" s="29">
        <f t="shared" si="2"/>
        <v>2698</v>
      </c>
      <c r="X26" s="27">
        <f t="shared" si="3"/>
        <v>235</v>
      </c>
      <c r="Y26" s="7">
        <f t="shared" si="4"/>
        <v>449</v>
      </c>
      <c r="Z26" s="30">
        <f t="shared" si="5"/>
        <v>172.33333333333334</v>
      </c>
      <c r="AA26" s="30">
        <f t="shared" si="6"/>
        <v>208.33333333333334</v>
      </c>
    </row>
    <row r="27" spans="1:27" ht="12.75" customHeight="1">
      <c r="A27" s="18">
        <v>21</v>
      </c>
      <c r="B27" s="17">
        <v>27</v>
      </c>
      <c r="C27" s="74" t="s">
        <v>78</v>
      </c>
      <c r="D27" s="55">
        <f>IF(C27=0,0,(LOOKUP(C27,HANDICAP!$E$3:$E$108,HANDICAP!$F$3:$F$108)))</f>
        <v>197</v>
      </c>
      <c r="E27" s="74" t="s">
        <v>30</v>
      </c>
      <c r="F27" s="17">
        <f>IF(E27=0,0,(LOOKUP(E27,HANDICAP!$E$3:$E$108,HANDICAP!$F$3:$F$108)))</f>
        <v>179</v>
      </c>
      <c r="G27" s="74" t="s">
        <v>87</v>
      </c>
      <c r="H27" s="19">
        <f>IF(C27=0,0,(LOOKUP(D27,HANDICAP!$A$3:$A$165,HANDICAP!$B$3:$B$165))+(LOOKUP(F27,HANDICAP!$A$3:$A$165,HANDICAP!$B$3:$B$165)))</f>
        <v>62</v>
      </c>
      <c r="I27" s="32">
        <v>199</v>
      </c>
      <c r="J27" s="50">
        <v>187</v>
      </c>
      <c r="K27" s="32">
        <v>227</v>
      </c>
      <c r="L27" s="50">
        <v>182</v>
      </c>
      <c r="M27" s="32">
        <v>220</v>
      </c>
      <c r="N27" s="50">
        <v>230</v>
      </c>
      <c r="O27" s="29">
        <f t="shared" si="0"/>
        <v>1431</v>
      </c>
      <c r="P27" s="32">
        <v>194</v>
      </c>
      <c r="Q27" s="50">
        <v>186</v>
      </c>
      <c r="R27" s="32">
        <v>179</v>
      </c>
      <c r="S27" s="50">
        <v>202</v>
      </c>
      <c r="T27" s="32">
        <v>216</v>
      </c>
      <c r="U27" s="50">
        <v>228</v>
      </c>
      <c r="V27" s="29">
        <f t="shared" si="1"/>
        <v>1391</v>
      </c>
      <c r="W27" s="29">
        <f t="shared" si="2"/>
        <v>2822</v>
      </c>
      <c r="X27" s="27">
        <f t="shared" si="3"/>
        <v>230</v>
      </c>
      <c r="Y27" s="7">
        <f t="shared" si="4"/>
        <v>506</v>
      </c>
      <c r="Z27" s="30">
        <f t="shared" si="5"/>
        <v>205.83333333333334</v>
      </c>
      <c r="AA27" s="30">
        <f t="shared" si="6"/>
        <v>202.5</v>
      </c>
    </row>
    <row r="28" spans="1:27" ht="12.75" customHeight="1">
      <c r="A28" s="18">
        <v>22</v>
      </c>
      <c r="B28" s="17">
        <v>28</v>
      </c>
      <c r="C28" s="74" t="s">
        <v>69</v>
      </c>
      <c r="D28" s="17">
        <f>IF(C28=0,0,(LOOKUP(C28,HANDICAP!$E$3:$E$108,HANDICAP!$F$3:$F$108)))</f>
        <v>182</v>
      </c>
      <c r="E28" s="74" t="s">
        <v>64</v>
      </c>
      <c r="F28" s="17">
        <f>IF(E28=0,0,(LOOKUP(E28,HANDICAP!$E$3:$E$108,HANDICAP!$F$3:$F$108)))</f>
        <v>208</v>
      </c>
      <c r="G28" s="74" t="s">
        <v>88</v>
      </c>
      <c r="H28" s="19">
        <f>IF(C28=0,0,(LOOKUP(D28,HANDICAP!$A$3:$A$165,HANDICAP!$B$3:$B$165))+(LOOKUP(F28,HANDICAP!$A$3:$A$165,HANDICAP!$B$3:$B$165)))</f>
        <v>52</v>
      </c>
      <c r="I28" s="32">
        <v>154</v>
      </c>
      <c r="J28" s="50">
        <v>219</v>
      </c>
      <c r="K28" s="32">
        <v>161</v>
      </c>
      <c r="L28" s="50">
        <v>200</v>
      </c>
      <c r="M28" s="32">
        <v>192</v>
      </c>
      <c r="N28" s="50">
        <v>146</v>
      </c>
      <c r="O28" s="29">
        <f t="shared" si="0"/>
        <v>1228</v>
      </c>
      <c r="P28" s="32">
        <v>199</v>
      </c>
      <c r="Q28" s="50">
        <v>215</v>
      </c>
      <c r="R28" s="32">
        <v>185</v>
      </c>
      <c r="S28" s="50">
        <v>201</v>
      </c>
      <c r="T28" s="32">
        <v>194</v>
      </c>
      <c r="U28" s="50">
        <v>230</v>
      </c>
      <c r="V28" s="29">
        <f t="shared" si="1"/>
        <v>1380</v>
      </c>
      <c r="W28" s="29">
        <f t="shared" si="2"/>
        <v>2608</v>
      </c>
      <c r="X28" s="27">
        <f t="shared" si="3"/>
        <v>230</v>
      </c>
      <c r="Y28" s="7">
        <f t="shared" si="4"/>
        <v>476</v>
      </c>
      <c r="Z28" s="30">
        <f t="shared" si="5"/>
        <v>180.83333333333334</v>
      </c>
      <c r="AA28" s="30">
        <f t="shared" si="6"/>
        <v>201.83333333333334</v>
      </c>
    </row>
    <row r="29" spans="1:27" ht="12.75" customHeight="1">
      <c r="A29" s="18">
        <v>23</v>
      </c>
      <c r="B29" s="17">
        <v>29</v>
      </c>
      <c r="C29" s="74" t="s">
        <v>79</v>
      </c>
      <c r="D29" s="17">
        <f>IF(C29=0,0,(LOOKUP(C29,HANDICAP!$E$3:$E$108,HANDICAP!$F$3:$F$108)))</f>
        <v>143</v>
      </c>
      <c r="E29" s="74" t="s">
        <v>83</v>
      </c>
      <c r="F29" s="17">
        <f>IF(E29=0,0,(LOOKUP(E29,HANDICAP!$E$3:$E$108,HANDICAP!$F$3:$F$108)))</f>
        <v>120</v>
      </c>
      <c r="G29" s="74" t="s">
        <v>89</v>
      </c>
      <c r="H29" s="19">
        <f>IF(C29=0,0,(LOOKUP(D29,HANDICAP!$A$3:$A$165,HANDICAP!$B$3:$B$165))+(LOOKUP(F29,HANDICAP!$A$3:$A$165,HANDICAP!$B$3:$B$165)))</f>
        <v>147</v>
      </c>
      <c r="I29" s="32">
        <v>165</v>
      </c>
      <c r="J29" s="50">
        <v>101</v>
      </c>
      <c r="K29" s="32">
        <v>117</v>
      </c>
      <c r="L29" s="50">
        <v>119</v>
      </c>
      <c r="M29" s="32">
        <v>136</v>
      </c>
      <c r="N29" s="50">
        <v>117</v>
      </c>
      <c r="O29" s="29">
        <f t="shared" si="0"/>
        <v>1196</v>
      </c>
      <c r="P29" s="32">
        <v>162</v>
      </c>
      <c r="Q29" s="50">
        <v>121</v>
      </c>
      <c r="R29" s="32">
        <v>136</v>
      </c>
      <c r="S29" s="50">
        <v>134</v>
      </c>
      <c r="T29" s="32">
        <v>189</v>
      </c>
      <c r="U29" s="50">
        <v>105</v>
      </c>
      <c r="V29" s="29">
        <f t="shared" si="1"/>
        <v>1288</v>
      </c>
      <c r="W29" s="29">
        <f t="shared" si="2"/>
        <v>2484</v>
      </c>
      <c r="X29" s="27">
        <f t="shared" si="3"/>
        <v>189</v>
      </c>
      <c r="Y29" s="7">
        <f t="shared" si="4"/>
        <v>441</v>
      </c>
      <c r="Z29" s="30">
        <f t="shared" si="5"/>
        <v>150.83333333333334</v>
      </c>
      <c r="AA29" s="30">
        <f t="shared" si="6"/>
        <v>116.16666666666667</v>
      </c>
    </row>
    <row r="30" spans="1:27" ht="12.75" customHeight="1">
      <c r="A30" s="18">
        <v>24</v>
      </c>
      <c r="B30" s="17">
        <v>30</v>
      </c>
      <c r="C30" s="74"/>
      <c r="D30" s="17">
        <f>IF(C30=0,0,(LOOKUP(C30,HANDICAP!$E$3:$E$108,HANDICAP!$F$3:$F$108)))</f>
        <v>0</v>
      </c>
      <c r="E30" s="74"/>
      <c r="F30" s="17">
        <f>IF(E30=0,0,(LOOKUP(E30,HANDICAP!$E$3:$E$108,HANDICAP!$F$3:$F$108)))</f>
        <v>0</v>
      </c>
      <c r="G30" s="74"/>
      <c r="H30" s="19">
        <f>IF(C30=0,0,(LOOKUP(D30,HANDICAP!$A$3:$A$165,HANDICAP!$B$3:$B$165))+(LOOKUP(F30,HANDICAP!$A$3:$A$165,HANDICAP!$B$3:$B$165)))</f>
        <v>0</v>
      </c>
      <c r="I30" s="32"/>
      <c r="J30" s="50"/>
      <c r="K30" s="32"/>
      <c r="L30" s="50"/>
      <c r="M30" s="32"/>
      <c r="N30" s="50"/>
      <c r="O30" s="29">
        <f t="shared" si="0"/>
        <v>0</v>
      </c>
      <c r="P30" s="32"/>
      <c r="Q30" s="50"/>
      <c r="R30" s="32"/>
      <c r="S30" s="50"/>
      <c r="T30" s="32"/>
      <c r="U30" s="50"/>
      <c r="V30" s="29">
        <f t="shared" si="1"/>
        <v>0</v>
      </c>
      <c r="W30" s="29">
        <f t="shared" si="2"/>
        <v>0</v>
      </c>
      <c r="X30" s="27">
        <f t="shared" si="3"/>
        <v>0</v>
      </c>
      <c r="Y30" s="7">
        <f t="shared" si="4"/>
        <v>0</v>
      </c>
      <c r="Z30" s="30">
        <f t="shared" si="5"/>
        <v>0</v>
      </c>
      <c r="AA30" s="30">
        <f t="shared" si="6"/>
        <v>0</v>
      </c>
    </row>
    <row r="31" spans="1:27" ht="12.75" customHeight="1">
      <c r="A31" s="18">
        <v>25</v>
      </c>
      <c r="B31" s="17">
        <v>31</v>
      </c>
      <c r="C31" s="74"/>
      <c r="D31" s="17">
        <f>IF(C31=0,0,(LOOKUP(C31,HANDICAP!$E$3:$E$108,HANDICAP!$F$3:$F$108)))</f>
        <v>0</v>
      </c>
      <c r="E31" s="74"/>
      <c r="F31" s="17">
        <f>IF(E31=0,0,(LOOKUP(E31,HANDICAP!$E$3:$E$108,HANDICAP!$F$3:$F$108)))</f>
        <v>0</v>
      </c>
      <c r="G31" s="74"/>
      <c r="H31" s="19">
        <f>IF(C31=0,0,(LOOKUP(D31,HANDICAP!$A$3:$A$165,HANDICAP!$B$3:$B$165))+(LOOKUP(F31,HANDICAP!$A$3:$A$165,HANDICAP!$B$3:$B$165)))</f>
        <v>0</v>
      </c>
      <c r="I31" s="32"/>
      <c r="J31" s="50"/>
      <c r="K31" s="32"/>
      <c r="L31" s="50"/>
      <c r="M31" s="32"/>
      <c r="N31" s="50"/>
      <c r="O31" s="29">
        <f t="shared" si="0"/>
        <v>0</v>
      </c>
      <c r="P31" s="32"/>
      <c r="Q31" s="50"/>
      <c r="R31" s="32"/>
      <c r="S31" s="50"/>
      <c r="T31" s="32"/>
      <c r="U31" s="50"/>
      <c r="V31" s="29">
        <f t="shared" si="1"/>
        <v>0</v>
      </c>
      <c r="W31" s="29">
        <f t="shared" si="2"/>
        <v>0</v>
      </c>
      <c r="X31" s="27">
        <f t="shared" si="3"/>
        <v>0</v>
      </c>
      <c r="Y31" s="7">
        <f t="shared" si="4"/>
        <v>0</v>
      </c>
      <c r="Z31" s="30">
        <f t="shared" si="5"/>
        <v>0</v>
      </c>
      <c r="AA31" s="30">
        <f t="shared" si="6"/>
        <v>0</v>
      </c>
    </row>
    <row r="32" spans="1:27" ht="12.75" customHeight="1">
      <c r="A32" s="18">
        <v>26</v>
      </c>
      <c r="B32" s="17">
        <v>32</v>
      </c>
      <c r="C32" s="74"/>
      <c r="D32" s="17">
        <f>IF(C32=0,0,(LOOKUP(C32,HANDICAP!$E$3:$E$108,HANDICAP!$F$3:$F$108)))</f>
        <v>0</v>
      </c>
      <c r="E32" s="74"/>
      <c r="F32" s="17">
        <f>IF(E32=0,0,(LOOKUP(E32,HANDICAP!$E$3:$E$108,HANDICAP!$F$3:$F$108)))</f>
        <v>0</v>
      </c>
      <c r="G32" s="74"/>
      <c r="H32" s="19">
        <f>IF(C32=0,0,(LOOKUP(D32,HANDICAP!$A$3:$A$165,HANDICAP!$B$3:$B$165))+(LOOKUP(F32,HANDICAP!$A$3:$A$165,HANDICAP!$B$3:$B$165)))</f>
        <v>0</v>
      </c>
      <c r="I32" s="32"/>
      <c r="J32" s="50"/>
      <c r="K32" s="32"/>
      <c r="L32" s="50"/>
      <c r="M32" s="32"/>
      <c r="N32" s="50"/>
      <c r="O32" s="29">
        <f t="shared" si="0"/>
        <v>0</v>
      </c>
      <c r="P32" s="32"/>
      <c r="Q32" s="50"/>
      <c r="R32" s="32"/>
      <c r="S32" s="50"/>
      <c r="T32" s="32"/>
      <c r="U32" s="50"/>
      <c r="V32" s="29">
        <f t="shared" si="1"/>
        <v>0</v>
      </c>
      <c r="W32" s="29">
        <f t="shared" si="2"/>
        <v>0</v>
      </c>
      <c r="X32" s="27">
        <f t="shared" si="3"/>
        <v>0</v>
      </c>
      <c r="Y32" s="7">
        <f t="shared" si="4"/>
        <v>0</v>
      </c>
      <c r="Z32" s="30">
        <f t="shared" si="5"/>
        <v>0</v>
      </c>
      <c r="AA32" s="30">
        <f t="shared" si="6"/>
        <v>0</v>
      </c>
    </row>
    <row r="33" spans="1:27" ht="12.75" customHeight="1">
      <c r="A33" s="18">
        <v>27</v>
      </c>
      <c r="B33" s="17">
        <v>33</v>
      </c>
      <c r="C33" s="74"/>
      <c r="D33" s="17">
        <f>IF(C33=0,0,(LOOKUP(C33,HANDICAP!$E$3:$E$108,HANDICAP!$F$3:$F$108)))</f>
        <v>0</v>
      </c>
      <c r="E33" s="74"/>
      <c r="F33" s="17">
        <f>IF(E33=0,0,(LOOKUP(E33,HANDICAP!$E$3:$E$108,HANDICAP!$F$3:$F$108)))</f>
        <v>0</v>
      </c>
      <c r="G33" s="74"/>
      <c r="H33" s="19">
        <f>IF(C33=0,0,(LOOKUP(D33,HANDICAP!$A$3:$A$165,HANDICAP!$B$3:$B$165))+(LOOKUP(F33,HANDICAP!$A$3:$A$165,HANDICAP!$B$3:$B$165)))</f>
        <v>0</v>
      </c>
      <c r="I33" s="32"/>
      <c r="J33" s="50"/>
      <c r="K33" s="32"/>
      <c r="L33" s="50"/>
      <c r="M33" s="32"/>
      <c r="N33" s="50"/>
      <c r="O33" s="29">
        <f t="shared" si="0"/>
        <v>0</v>
      </c>
      <c r="P33" s="32"/>
      <c r="Q33" s="50"/>
      <c r="R33" s="32"/>
      <c r="S33" s="50"/>
      <c r="T33" s="32"/>
      <c r="U33" s="50"/>
      <c r="V33" s="29">
        <f t="shared" si="1"/>
        <v>0</v>
      </c>
      <c r="W33" s="29">
        <f t="shared" si="2"/>
        <v>0</v>
      </c>
      <c r="X33" s="27">
        <f t="shared" si="3"/>
        <v>0</v>
      </c>
      <c r="Y33" s="7">
        <f t="shared" si="4"/>
        <v>0</v>
      </c>
      <c r="Z33" s="30">
        <f t="shared" si="5"/>
        <v>0</v>
      </c>
      <c r="AA33" s="30">
        <f t="shared" si="6"/>
        <v>0</v>
      </c>
    </row>
    <row r="34" spans="1:27" ht="12.75" customHeight="1">
      <c r="A34" s="18">
        <v>28</v>
      </c>
      <c r="B34" s="17">
        <v>34</v>
      </c>
      <c r="C34" s="74" t="s">
        <v>76</v>
      </c>
      <c r="D34" s="17">
        <f>IF(C34=0,0,(LOOKUP(C34,HANDICAP!$E$3:$E$108,HANDICAP!$F$3:$F$108)))</f>
        <v>189</v>
      </c>
      <c r="E34" s="74" t="s">
        <v>54</v>
      </c>
      <c r="F34" s="17">
        <f>IF(E34=0,0,(LOOKUP(E34,HANDICAP!$E$3:$E$108,HANDICAP!$F$3:$F$108)))</f>
        <v>186</v>
      </c>
      <c r="G34" s="74" t="s">
        <v>181</v>
      </c>
      <c r="H34" s="19">
        <f>IF(C34=0,0,(LOOKUP(D34,HANDICAP!$A$3:$A$165,HANDICAP!$B$3:$B$165))+(LOOKUP(F34,HANDICAP!$A$3:$A$165,HANDICAP!$B$3:$B$165)))</f>
        <v>63</v>
      </c>
      <c r="I34" s="32">
        <v>186</v>
      </c>
      <c r="J34" s="50">
        <v>192</v>
      </c>
      <c r="K34" s="32">
        <v>125</v>
      </c>
      <c r="L34" s="50">
        <v>183</v>
      </c>
      <c r="M34" s="32">
        <v>164</v>
      </c>
      <c r="N34" s="50">
        <v>193</v>
      </c>
      <c r="O34" s="29">
        <f t="shared" si="0"/>
        <v>1232</v>
      </c>
      <c r="P34" s="32">
        <v>176</v>
      </c>
      <c r="Q34" s="50">
        <v>141</v>
      </c>
      <c r="R34" s="32">
        <v>199</v>
      </c>
      <c r="S34" s="50">
        <v>156</v>
      </c>
      <c r="T34" s="32">
        <v>138</v>
      </c>
      <c r="U34" s="50">
        <v>167</v>
      </c>
      <c r="V34" s="29">
        <f t="shared" si="1"/>
        <v>1166</v>
      </c>
      <c r="W34" s="29">
        <f t="shared" si="2"/>
        <v>2398</v>
      </c>
      <c r="X34" s="27">
        <f t="shared" si="3"/>
        <v>199</v>
      </c>
      <c r="Y34" s="7">
        <f t="shared" si="4"/>
        <v>368</v>
      </c>
      <c r="Z34" s="30">
        <f t="shared" si="5"/>
        <v>164.66666666666666</v>
      </c>
      <c r="AA34" s="30">
        <f t="shared" si="6"/>
        <v>172</v>
      </c>
    </row>
    <row r="35" spans="1:27" ht="12.75" customHeight="1">
      <c r="A35" s="18">
        <v>29</v>
      </c>
      <c r="B35" s="17">
        <v>35</v>
      </c>
      <c r="C35" s="74" t="s">
        <v>91</v>
      </c>
      <c r="D35" s="17">
        <f>IF(C35=0,0,(LOOKUP(C35,HANDICAP!$E$3:$E$108,HANDICAP!$F$3:$F$108)))</f>
        <v>203</v>
      </c>
      <c r="E35" s="74" t="s">
        <v>96</v>
      </c>
      <c r="F35" s="17">
        <f>IF(E35=0,0,(LOOKUP(E35,HANDICAP!$E$3:$E$108,HANDICAP!$F$3:$F$108)))</f>
        <v>182</v>
      </c>
      <c r="G35" s="74" t="s">
        <v>157</v>
      </c>
      <c r="H35" s="19">
        <f>IF(C35=0,0,(LOOKUP(D35,HANDICAP!$A$3:$A$165,HANDICAP!$B$3:$B$165))+(LOOKUP(F35,HANDICAP!$A$3:$A$165,HANDICAP!$B$3:$B$165)))</f>
        <v>56</v>
      </c>
      <c r="I35" s="32">
        <v>204</v>
      </c>
      <c r="J35" s="50">
        <v>187</v>
      </c>
      <c r="K35" s="32">
        <v>197</v>
      </c>
      <c r="L35" s="50">
        <v>187</v>
      </c>
      <c r="M35" s="32">
        <v>227</v>
      </c>
      <c r="N35" s="50">
        <v>207</v>
      </c>
      <c r="O35" s="29">
        <f t="shared" si="0"/>
        <v>1377</v>
      </c>
      <c r="P35" s="32">
        <v>208</v>
      </c>
      <c r="Q35" s="50">
        <v>225</v>
      </c>
      <c r="R35" s="32">
        <v>178</v>
      </c>
      <c r="S35" s="50">
        <v>212</v>
      </c>
      <c r="T35" s="32">
        <v>242</v>
      </c>
      <c r="U35" s="50">
        <v>202</v>
      </c>
      <c r="V35" s="29">
        <f t="shared" si="1"/>
        <v>1435</v>
      </c>
      <c r="W35" s="29">
        <f t="shared" si="2"/>
        <v>2812</v>
      </c>
      <c r="X35" s="27">
        <f t="shared" si="3"/>
        <v>242</v>
      </c>
      <c r="Y35" s="7">
        <f t="shared" si="4"/>
        <v>500</v>
      </c>
      <c r="Z35" s="30">
        <f t="shared" si="5"/>
        <v>209.33333333333334</v>
      </c>
      <c r="AA35" s="30">
        <f t="shared" si="6"/>
        <v>203.33333333333334</v>
      </c>
    </row>
    <row r="36" spans="1:27" ht="12.75" customHeight="1">
      <c r="A36" s="18">
        <v>30</v>
      </c>
      <c r="B36" s="17">
        <v>36</v>
      </c>
      <c r="C36" s="74" t="s">
        <v>46</v>
      </c>
      <c r="D36" s="17">
        <f>IF(C36=0,0,(LOOKUP(C36,HANDICAP!$E$3:$E$108,HANDICAP!$F$3:$F$108)))</f>
        <v>202</v>
      </c>
      <c r="E36" s="74" t="s">
        <v>48</v>
      </c>
      <c r="F36" s="17">
        <f>IF(E36=0,0,(LOOKUP(E36,HANDICAP!$E$3:$E$108,HANDICAP!$F$3:$F$108)))</f>
        <v>195</v>
      </c>
      <c r="G36" s="74" t="s">
        <v>182</v>
      </c>
      <c r="H36" s="19">
        <f>IF(C36=0,0,(LOOKUP(D36,HANDICAP!$A$3:$A$165,HANDICAP!$B$3:$B$165))+(LOOKUP(F36,HANDICAP!$A$3:$A$165,HANDICAP!$B$3:$B$165)))</f>
        <v>47</v>
      </c>
      <c r="I36" s="32">
        <v>213</v>
      </c>
      <c r="J36" s="50">
        <v>299</v>
      </c>
      <c r="K36" s="32">
        <v>234</v>
      </c>
      <c r="L36" s="50">
        <v>223</v>
      </c>
      <c r="M36" s="32">
        <v>242</v>
      </c>
      <c r="N36" s="50">
        <v>214</v>
      </c>
      <c r="O36" s="29">
        <f t="shared" si="0"/>
        <v>1566</v>
      </c>
      <c r="P36" s="32">
        <v>167</v>
      </c>
      <c r="Q36" s="50">
        <v>173</v>
      </c>
      <c r="R36" s="32">
        <v>170</v>
      </c>
      <c r="S36" s="50">
        <v>204</v>
      </c>
      <c r="T36" s="32">
        <v>156</v>
      </c>
      <c r="U36" s="50">
        <v>212</v>
      </c>
      <c r="V36" s="29">
        <f t="shared" si="1"/>
        <v>1223</v>
      </c>
      <c r="W36" s="29">
        <f t="shared" si="2"/>
        <v>2789</v>
      </c>
      <c r="X36" s="27">
        <f t="shared" si="3"/>
        <v>299</v>
      </c>
      <c r="Y36" s="7">
        <f t="shared" si="4"/>
        <v>415</v>
      </c>
      <c r="Z36" s="30">
        <f t="shared" si="5"/>
        <v>197</v>
      </c>
      <c r="AA36" s="30">
        <f t="shared" si="6"/>
        <v>220.83333333333334</v>
      </c>
    </row>
    <row r="37" spans="1:27" ht="12.75" customHeight="1">
      <c r="A37" s="18">
        <v>31</v>
      </c>
      <c r="B37" s="17">
        <v>37</v>
      </c>
      <c r="C37" s="74" t="s">
        <v>61</v>
      </c>
      <c r="D37" s="17">
        <f>IF(C37=0,0,(LOOKUP(C37,HANDICAP!$E$3:$E$108,HANDICAP!$F$3:$F$108)))</f>
        <v>149</v>
      </c>
      <c r="E37" s="74" t="s">
        <v>51</v>
      </c>
      <c r="F37" s="17">
        <f>IF(E37=0,0,(LOOKUP(E37,HANDICAP!$E$3:$E$108,HANDICAP!$F$3:$F$108)))</f>
        <v>184</v>
      </c>
      <c r="G37" s="74" t="s">
        <v>41</v>
      </c>
      <c r="H37" s="19">
        <f>IF(C37=0,0,(LOOKUP(D37,HANDICAP!$A$3:$A$165,HANDICAP!$B$3:$B$165))+(LOOKUP(F37,HANDICAP!$A$3:$A$165,HANDICAP!$B$3:$B$165)))</f>
        <v>94</v>
      </c>
      <c r="I37" s="32">
        <v>185</v>
      </c>
      <c r="J37" s="50">
        <v>151</v>
      </c>
      <c r="K37" s="32">
        <v>162</v>
      </c>
      <c r="L37" s="50">
        <v>202</v>
      </c>
      <c r="M37" s="32">
        <v>218</v>
      </c>
      <c r="N37" s="50">
        <v>157</v>
      </c>
      <c r="O37" s="29">
        <f t="shared" si="0"/>
        <v>1357</v>
      </c>
      <c r="P37" s="32">
        <v>176</v>
      </c>
      <c r="Q37" s="50">
        <v>189</v>
      </c>
      <c r="R37" s="32">
        <v>168</v>
      </c>
      <c r="S37" s="50">
        <v>234</v>
      </c>
      <c r="T37" s="32">
        <v>168</v>
      </c>
      <c r="U37" s="50">
        <v>189</v>
      </c>
      <c r="V37" s="29">
        <f t="shared" si="1"/>
        <v>1406</v>
      </c>
      <c r="W37" s="29">
        <f t="shared" si="2"/>
        <v>2763</v>
      </c>
      <c r="X37" s="27">
        <f t="shared" si="3"/>
        <v>234</v>
      </c>
      <c r="Y37" s="7">
        <f t="shared" si="4"/>
        <v>451</v>
      </c>
      <c r="Z37" s="30">
        <f t="shared" si="5"/>
        <v>179.5</v>
      </c>
      <c r="AA37" s="30">
        <f t="shared" si="6"/>
        <v>187</v>
      </c>
    </row>
    <row r="38" spans="1:27" ht="12.75" customHeight="1">
      <c r="A38" s="18">
        <v>32</v>
      </c>
      <c r="B38" s="17">
        <v>38</v>
      </c>
      <c r="C38" s="74" t="s">
        <v>50</v>
      </c>
      <c r="D38" s="17">
        <f>IF(C38=0,0,(LOOKUP(C38,HANDICAP!$E$3:$E$108,HANDICAP!$F$3:$F$108)))</f>
        <v>163</v>
      </c>
      <c r="E38" s="74" t="s">
        <v>58</v>
      </c>
      <c r="F38" s="17">
        <f>IF(E38=0,0,(LOOKUP(E38,HANDICAP!$E$3:$E$108,HANDICAP!$F$3:$F$108)))</f>
        <v>155</v>
      </c>
      <c r="G38" s="74" t="s">
        <v>42</v>
      </c>
      <c r="H38" s="19">
        <f>IF(C38=0,0,(LOOKUP(D38,HANDICAP!$A$3:$A$165,HANDICAP!$B$3:$B$165))+(LOOKUP(F38,HANDICAP!$A$3:$A$165,HANDICAP!$B$3:$B$165)))</f>
        <v>106</v>
      </c>
      <c r="I38" s="32">
        <v>183</v>
      </c>
      <c r="J38" s="50">
        <v>178</v>
      </c>
      <c r="K38" s="32">
        <v>136</v>
      </c>
      <c r="L38" s="50">
        <v>127</v>
      </c>
      <c r="M38" s="32">
        <v>168</v>
      </c>
      <c r="N38" s="50">
        <v>111</v>
      </c>
      <c r="O38" s="29">
        <f t="shared" si="0"/>
        <v>1221</v>
      </c>
      <c r="P38" s="32">
        <v>237</v>
      </c>
      <c r="Q38" s="50">
        <v>178</v>
      </c>
      <c r="R38" s="32">
        <v>190</v>
      </c>
      <c r="S38" s="50">
        <v>178</v>
      </c>
      <c r="T38" s="32">
        <v>179</v>
      </c>
      <c r="U38" s="50">
        <v>152</v>
      </c>
      <c r="V38" s="29">
        <f t="shared" si="1"/>
        <v>1432</v>
      </c>
      <c r="W38" s="29">
        <f t="shared" si="2"/>
        <v>2653</v>
      </c>
      <c r="X38" s="27">
        <f t="shared" si="3"/>
        <v>237</v>
      </c>
      <c r="Y38" s="7">
        <f t="shared" si="4"/>
        <v>437</v>
      </c>
      <c r="Z38" s="30">
        <f t="shared" si="5"/>
        <v>182.16666666666666</v>
      </c>
      <c r="AA38" s="30">
        <f t="shared" si="6"/>
        <v>154</v>
      </c>
    </row>
    <row r="39" spans="1:27" ht="12.75" customHeight="1">
      <c r="A39" s="18">
        <v>33</v>
      </c>
      <c r="B39" s="17">
        <v>39</v>
      </c>
      <c r="C39" s="74" t="s">
        <v>92</v>
      </c>
      <c r="D39" s="17">
        <f>IF(C39=0,0,(LOOKUP(C39,HANDICAP!$E$3:$E$108,HANDICAP!$F$3:$F$108)))</f>
        <v>147</v>
      </c>
      <c r="E39" s="74" t="s">
        <v>59</v>
      </c>
      <c r="F39" s="17">
        <f>IF(E39=0,0,(LOOKUP(E39,HANDICAP!$E$3:$E$108,HANDICAP!$F$3:$F$108)))</f>
        <v>150</v>
      </c>
      <c r="G39" s="74" t="s">
        <v>43</v>
      </c>
      <c r="H39" s="19">
        <f>IF(C39=0,0,(LOOKUP(D39,HANDICAP!$A$3:$A$165,HANDICAP!$B$3:$B$165))+(LOOKUP(F39,HANDICAP!$A$3:$A$165,HANDICAP!$B$3:$B$165)))</f>
        <v>122</v>
      </c>
      <c r="I39" s="32">
        <v>190</v>
      </c>
      <c r="J39" s="50">
        <v>159</v>
      </c>
      <c r="K39" s="32">
        <v>178</v>
      </c>
      <c r="L39" s="50">
        <v>139</v>
      </c>
      <c r="M39" s="32">
        <v>182</v>
      </c>
      <c r="N39" s="50">
        <v>146</v>
      </c>
      <c r="O39" s="29">
        <f aca="true" t="shared" si="7" ref="O39:O70">IF(I39=0,0,IF(K39=0,(SUM(I39:N39)+($H39*1)),IF(M39=0,(SUM(I39:N39)+($H39*2)),(SUM(I39:N39)+($H39*3)))))</f>
        <v>1360</v>
      </c>
      <c r="P39" s="32">
        <v>200</v>
      </c>
      <c r="Q39" s="50">
        <v>170</v>
      </c>
      <c r="R39" s="32">
        <v>198</v>
      </c>
      <c r="S39" s="50">
        <v>212</v>
      </c>
      <c r="T39" s="32">
        <v>161</v>
      </c>
      <c r="U39" s="50">
        <v>198</v>
      </c>
      <c r="V39" s="29">
        <f aca="true" t="shared" si="8" ref="V39:V70">IF(P39=0,0,IF(R39=0,(SUM(P39:U39)+($H39*1)),IF(T39=0,(SUM(P39:U39)+($H39*2)),(SUM(P39:U39)+($H39*3)))))</f>
        <v>1505</v>
      </c>
      <c r="W39" s="29">
        <f aca="true" t="shared" si="9" ref="W39:W70">O39+V39</f>
        <v>2865</v>
      </c>
      <c r="X39" s="27">
        <f aca="true" t="shared" si="10" ref="X39:X70">MAX(I39,J39,K39,L39,M39,N39,P39,Q39,R39,S39,T39,U39)</f>
        <v>212</v>
      </c>
      <c r="Y39" s="7">
        <f aca="true" t="shared" si="11" ref="Y39:Y70">T39+U39+H39</f>
        <v>481</v>
      </c>
      <c r="Z39" s="30">
        <f aca="true" t="shared" si="12" ref="Z39:Z70">(I39+K39+M39+P39+R39+T39)/6</f>
        <v>184.83333333333334</v>
      </c>
      <c r="AA39" s="30">
        <f aca="true" t="shared" si="13" ref="AA39:AA70">(J39+L39+N39+Q39+S39+U39)/6</f>
        <v>170.66666666666666</v>
      </c>
    </row>
    <row r="40" spans="1:27" ht="12.75" customHeight="1">
      <c r="A40" s="18">
        <v>34</v>
      </c>
      <c r="B40" s="17">
        <v>40</v>
      </c>
      <c r="C40" s="74" t="s">
        <v>93</v>
      </c>
      <c r="D40" s="17">
        <f>IF(C40=0,0,(LOOKUP(C40,HANDICAP!$E$3:$E$108,HANDICAP!$F$3:$F$108)))</f>
        <v>149</v>
      </c>
      <c r="E40" s="74" t="s">
        <v>140</v>
      </c>
      <c r="F40" s="17">
        <f>IF(E40=0,0,(LOOKUP(E40,HANDICAP!$E$3:$E$108,HANDICAP!$F$3:$F$108)))</f>
        <v>114</v>
      </c>
      <c r="G40" s="74" t="s">
        <v>44</v>
      </c>
      <c r="H40" s="19">
        <f>IF(C40=0,0,(LOOKUP(D40,HANDICAP!$A$3:$A$165,HANDICAP!$B$3:$B$165))+(LOOKUP(F40,HANDICAP!$A$3:$A$165,HANDICAP!$B$3:$B$165)))</f>
        <v>147</v>
      </c>
      <c r="I40" s="32">
        <v>151</v>
      </c>
      <c r="J40" s="50">
        <v>114</v>
      </c>
      <c r="K40" s="32">
        <v>153</v>
      </c>
      <c r="L40" s="50">
        <v>94</v>
      </c>
      <c r="M40" s="32">
        <v>128</v>
      </c>
      <c r="N40" s="50">
        <v>122</v>
      </c>
      <c r="O40" s="29">
        <f t="shared" si="7"/>
        <v>1203</v>
      </c>
      <c r="P40" s="32">
        <v>151</v>
      </c>
      <c r="Q40" s="50">
        <v>83</v>
      </c>
      <c r="R40" s="32">
        <v>167</v>
      </c>
      <c r="S40" s="50">
        <v>114</v>
      </c>
      <c r="T40" s="32">
        <v>139</v>
      </c>
      <c r="U40" s="50">
        <v>100</v>
      </c>
      <c r="V40" s="29">
        <f t="shared" si="8"/>
        <v>1195</v>
      </c>
      <c r="W40" s="29">
        <f t="shared" si="9"/>
        <v>2398</v>
      </c>
      <c r="X40" s="27">
        <f t="shared" si="10"/>
        <v>167</v>
      </c>
      <c r="Y40" s="7">
        <f t="shared" si="11"/>
        <v>386</v>
      </c>
      <c r="Z40" s="30">
        <f t="shared" si="12"/>
        <v>148.16666666666666</v>
      </c>
      <c r="AA40" s="30">
        <f t="shared" si="13"/>
        <v>104.5</v>
      </c>
    </row>
    <row r="41" spans="1:27" ht="12.75" customHeight="1">
      <c r="A41" s="18">
        <v>35</v>
      </c>
      <c r="B41" s="17">
        <v>41</v>
      </c>
      <c r="C41" s="74" t="s">
        <v>60</v>
      </c>
      <c r="D41" s="17">
        <f>IF(C41=0,0,(LOOKUP(C41,HANDICAP!$E$3:$E$108,HANDICAP!$F$3:$F$108)))</f>
        <v>143</v>
      </c>
      <c r="E41" s="74" t="s">
        <v>37</v>
      </c>
      <c r="F41" s="55">
        <f>IF(E41=0,0,(LOOKUP(E41,HANDICAP!$E$3:$E$108,HANDICAP!$F$3:$F$108)))</f>
        <v>156</v>
      </c>
      <c r="G41" s="74" t="s">
        <v>57</v>
      </c>
      <c r="H41" s="19">
        <f>IF(C41=0,0,(LOOKUP(D41,HANDICAP!$A$3:$A$165,HANDICAP!$B$3:$B$165))+(LOOKUP(F41,HANDICAP!$A$3:$A$165,HANDICAP!$B$3:$B$165)))</f>
        <v>120</v>
      </c>
      <c r="I41" s="32">
        <v>156</v>
      </c>
      <c r="J41" s="50">
        <v>132</v>
      </c>
      <c r="K41" s="32">
        <v>140</v>
      </c>
      <c r="L41" s="50">
        <v>196</v>
      </c>
      <c r="M41" s="32">
        <v>124</v>
      </c>
      <c r="N41" s="50">
        <v>149</v>
      </c>
      <c r="O41" s="29">
        <f t="shared" si="7"/>
        <v>1257</v>
      </c>
      <c r="P41" s="32">
        <v>186</v>
      </c>
      <c r="Q41" s="50">
        <v>146</v>
      </c>
      <c r="R41" s="32">
        <v>137</v>
      </c>
      <c r="S41" s="50">
        <v>169</v>
      </c>
      <c r="T41" s="32">
        <v>158</v>
      </c>
      <c r="U41" s="50">
        <v>167</v>
      </c>
      <c r="V41" s="29">
        <f t="shared" si="8"/>
        <v>1323</v>
      </c>
      <c r="W41" s="29">
        <f t="shared" si="9"/>
        <v>2580</v>
      </c>
      <c r="X41" s="27">
        <f t="shared" si="10"/>
        <v>196</v>
      </c>
      <c r="Y41" s="7">
        <f t="shared" si="11"/>
        <v>445</v>
      </c>
      <c r="Z41" s="30">
        <f t="shared" si="12"/>
        <v>150.16666666666666</v>
      </c>
      <c r="AA41" s="30">
        <f t="shared" si="13"/>
        <v>159.83333333333334</v>
      </c>
    </row>
    <row r="42" spans="1:27" ht="12.75" customHeight="1">
      <c r="A42" s="18">
        <v>36</v>
      </c>
      <c r="B42" s="17">
        <v>42</v>
      </c>
      <c r="C42" s="74" t="s">
        <v>27</v>
      </c>
      <c r="D42" s="17">
        <f>IF(C42=0,0,(LOOKUP(C42,HANDICAP!$E$3:$E$108,HANDICAP!$F$3:$F$108)))</f>
        <v>168</v>
      </c>
      <c r="E42" s="74" t="s">
        <v>167</v>
      </c>
      <c r="F42" s="17">
        <f>IF(E42=0,0,(LOOKUP(E42,HANDICAP!$E$3:$E$108,HANDICAP!$F$3:$F$108)))</f>
        <v>160</v>
      </c>
      <c r="G42" s="74" t="s">
        <v>183</v>
      </c>
      <c r="H42" s="19">
        <f>IF(C42=0,0,(LOOKUP(D42,HANDICAP!$A$3:$A$165,HANDICAP!$B$3:$B$165))+(LOOKUP(F42,HANDICAP!$A$3:$A$165,HANDICAP!$B$3:$B$165)))</f>
        <v>98</v>
      </c>
      <c r="I42" s="32">
        <v>168</v>
      </c>
      <c r="J42" s="50">
        <v>128</v>
      </c>
      <c r="K42" s="32">
        <v>192</v>
      </c>
      <c r="L42" s="50">
        <v>196</v>
      </c>
      <c r="M42" s="32">
        <v>190</v>
      </c>
      <c r="N42" s="50">
        <v>167</v>
      </c>
      <c r="O42" s="29">
        <f t="shared" si="7"/>
        <v>1335</v>
      </c>
      <c r="P42" s="32">
        <v>197</v>
      </c>
      <c r="Q42" s="50">
        <v>201</v>
      </c>
      <c r="R42" s="32">
        <v>201</v>
      </c>
      <c r="S42" s="50">
        <v>215</v>
      </c>
      <c r="T42" s="32">
        <v>144</v>
      </c>
      <c r="U42" s="50">
        <v>141</v>
      </c>
      <c r="V42" s="29">
        <f t="shared" si="8"/>
        <v>1393</v>
      </c>
      <c r="W42" s="29">
        <f t="shared" si="9"/>
        <v>2728</v>
      </c>
      <c r="X42" s="27">
        <f t="shared" si="10"/>
        <v>215</v>
      </c>
      <c r="Y42" s="7">
        <f t="shared" si="11"/>
        <v>383</v>
      </c>
      <c r="Z42" s="30">
        <f t="shared" si="12"/>
        <v>182</v>
      </c>
      <c r="AA42" s="30">
        <f t="shared" si="13"/>
        <v>174.66666666666666</v>
      </c>
    </row>
    <row r="43" spans="1:27" ht="12.75" customHeight="1">
      <c r="A43" s="18">
        <v>37</v>
      </c>
      <c r="B43" s="17">
        <v>43</v>
      </c>
      <c r="C43" s="74" t="s">
        <v>35</v>
      </c>
      <c r="D43" s="17">
        <f>IF(C43=0,0,(LOOKUP(C43,HANDICAP!$E$3:$E$108,HANDICAP!$F$3:$F$108)))</f>
        <v>187</v>
      </c>
      <c r="E43" s="74" t="s">
        <v>97</v>
      </c>
      <c r="F43" s="17">
        <f>IF(E43=0,0,(LOOKUP(E43,HANDICAP!$E$3:$E$108,HANDICAP!$F$3:$F$108)))</f>
        <v>205</v>
      </c>
      <c r="G43" s="74" t="s">
        <v>131</v>
      </c>
      <c r="H43" s="19">
        <f>IF(C43=0,0,(LOOKUP(D43,HANDICAP!$A$3:$A$165,HANDICAP!$B$3:$B$165))+(LOOKUP(F43,HANDICAP!$A$3:$A$165,HANDICAP!$B$3:$B$165)))</f>
        <v>50</v>
      </c>
      <c r="I43" s="32">
        <v>139</v>
      </c>
      <c r="J43" s="50">
        <v>173</v>
      </c>
      <c r="K43" s="32">
        <v>164</v>
      </c>
      <c r="L43" s="50">
        <v>231</v>
      </c>
      <c r="M43" s="32">
        <v>174</v>
      </c>
      <c r="N43" s="50">
        <v>179</v>
      </c>
      <c r="O43" s="29">
        <f t="shared" si="7"/>
        <v>1210</v>
      </c>
      <c r="P43" s="32">
        <v>246</v>
      </c>
      <c r="Q43" s="50">
        <v>174</v>
      </c>
      <c r="R43" s="32">
        <v>205</v>
      </c>
      <c r="S43" s="50">
        <v>210</v>
      </c>
      <c r="T43" s="32">
        <v>164</v>
      </c>
      <c r="U43" s="50">
        <v>214</v>
      </c>
      <c r="V43" s="29">
        <f t="shared" si="8"/>
        <v>1363</v>
      </c>
      <c r="W43" s="29">
        <f t="shared" si="9"/>
        <v>2573</v>
      </c>
      <c r="X43" s="27">
        <f t="shared" si="10"/>
        <v>246</v>
      </c>
      <c r="Y43" s="7">
        <f t="shared" si="11"/>
        <v>428</v>
      </c>
      <c r="Z43" s="30">
        <f t="shared" si="12"/>
        <v>182</v>
      </c>
      <c r="AA43" s="30">
        <f t="shared" si="13"/>
        <v>196.83333333333334</v>
      </c>
    </row>
    <row r="44" spans="1:27" ht="12.75" customHeight="1">
      <c r="A44" s="18">
        <v>38</v>
      </c>
      <c r="B44" s="17">
        <v>44</v>
      </c>
      <c r="C44" s="74" t="s">
        <v>33</v>
      </c>
      <c r="D44" s="17">
        <f>IF(C44=0,0,(LOOKUP(C44,HANDICAP!$E$3:$E$108,HANDICAP!$F$3:$F$108)))</f>
        <v>188</v>
      </c>
      <c r="E44" s="74" t="s">
        <v>126</v>
      </c>
      <c r="F44" s="17">
        <f>IF(E44=0,0,(LOOKUP(E44,HANDICAP!$E$3:$E$108,HANDICAP!$F$3:$F$108)))</f>
        <v>185</v>
      </c>
      <c r="G44" s="74" t="s">
        <v>184</v>
      </c>
      <c r="H44" s="19">
        <f>IF(C44=0,0,(LOOKUP(D44,HANDICAP!$A$3:$A$165,HANDICAP!$B$3:$B$165))+(LOOKUP(F44,HANDICAP!$A$3:$A$165,HANDICAP!$B$3:$B$165)))</f>
        <v>64</v>
      </c>
      <c r="I44" s="32">
        <v>204</v>
      </c>
      <c r="J44" s="50">
        <v>141</v>
      </c>
      <c r="K44" s="32">
        <v>167</v>
      </c>
      <c r="L44" s="50">
        <v>154</v>
      </c>
      <c r="M44" s="32">
        <v>246</v>
      </c>
      <c r="N44" s="50">
        <v>184</v>
      </c>
      <c r="O44" s="29">
        <f t="shared" si="7"/>
        <v>1288</v>
      </c>
      <c r="P44" s="32">
        <v>194</v>
      </c>
      <c r="Q44" s="50">
        <v>166</v>
      </c>
      <c r="R44" s="32">
        <v>208</v>
      </c>
      <c r="S44" s="50">
        <v>148</v>
      </c>
      <c r="T44" s="32">
        <v>148</v>
      </c>
      <c r="U44" s="50">
        <v>193</v>
      </c>
      <c r="V44" s="29">
        <f t="shared" si="8"/>
        <v>1249</v>
      </c>
      <c r="W44" s="29">
        <f t="shared" si="9"/>
        <v>2537</v>
      </c>
      <c r="X44" s="27">
        <f t="shared" si="10"/>
        <v>246</v>
      </c>
      <c r="Y44" s="7">
        <f t="shared" si="11"/>
        <v>405</v>
      </c>
      <c r="Z44" s="30">
        <f t="shared" si="12"/>
        <v>194.5</v>
      </c>
      <c r="AA44" s="30">
        <f t="shared" si="13"/>
        <v>164.33333333333334</v>
      </c>
    </row>
    <row r="45" spans="1:27" ht="12.75" customHeight="1">
      <c r="A45" s="18">
        <v>39</v>
      </c>
      <c r="B45" s="17">
        <v>45</v>
      </c>
      <c r="C45" s="74"/>
      <c r="D45" s="17">
        <f>IF(C45=0,0,(LOOKUP(C45,HANDICAP!$E$3:$E$108,HANDICAP!$F$3:$F$108)))</f>
        <v>0</v>
      </c>
      <c r="E45" s="74"/>
      <c r="F45" s="17">
        <f>IF(E45=0,0,(LOOKUP(E45,HANDICAP!$E$3:$E$108,HANDICAP!$F$3:$F$108)))</f>
        <v>0</v>
      </c>
      <c r="G45" s="74"/>
      <c r="H45" s="19">
        <f>IF(C45=0,0,(LOOKUP(D45,HANDICAP!$A$3:$A$165,HANDICAP!$B$3:$B$165))+(LOOKUP(F45,HANDICAP!$A$3:$A$165,HANDICAP!$B$3:$B$165)))</f>
        <v>0</v>
      </c>
      <c r="I45" s="32"/>
      <c r="J45" s="50"/>
      <c r="K45" s="32"/>
      <c r="L45" s="50"/>
      <c r="M45" s="32"/>
      <c r="N45" s="50"/>
      <c r="O45" s="29">
        <f t="shared" si="7"/>
        <v>0</v>
      </c>
      <c r="P45" s="32"/>
      <c r="Q45" s="50"/>
      <c r="R45" s="32"/>
      <c r="S45" s="50"/>
      <c r="T45" s="32"/>
      <c r="U45" s="50"/>
      <c r="V45" s="29">
        <f t="shared" si="8"/>
        <v>0</v>
      </c>
      <c r="W45" s="29">
        <f t="shared" si="9"/>
        <v>0</v>
      </c>
      <c r="X45" s="27">
        <f t="shared" si="10"/>
        <v>0</v>
      </c>
      <c r="Y45" s="7">
        <f t="shared" si="11"/>
        <v>0</v>
      </c>
      <c r="Z45" s="30">
        <f t="shared" si="12"/>
        <v>0</v>
      </c>
      <c r="AA45" s="30">
        <f t="shared" si="13"/>
        <v>0</v>
      </c>
    </row>
    <row r="46" spans="1:27" ht="12.75" customHeight="1">
      <c r="A46" s="18">
        <v>40</v>
      </c>
      <c r="B46" s="17">
        <v>46</v>
      </c>
      <c r="C46" s="74"/>
      <c r="D46" s="17">
        <f>IF(C46=0,0,(LOOKUP(C46,HANDICAP!$E$3:$E$108,HANDICAP!$F$3:$F$108)))</f>
        <v>0</v>
      </c>
      <c r="E46" s="74"/>
      <c r="F46" s="17">
        <f>IF(E46=0,0,(LOOKUP(E46,HANDICAP!$E$3:$E$108,HANDICAP!$F$3:$F$108)))</f>
        <v>0</v>
      </c>
      <c r="G46" s="74"/>
      <c r="H46" s="19">
        <f>IF(C46=0,0,(LOOKUP(D46,HANDICAP!$A$3:$A$165,HANDICAP!$B$3:$B$165))+(LOOKUP(F46,HANDICAP!$A$3:$A$165,HANDICAP!$B$3:$B$165)))</f>
        <v>0</v>
      </c>
      <c r="I46" s="32"/>
      <c r="J46" s="50"/>
      <c r="K46" s="32"/>
      <c r="L46" s="50"/>
      <c r="M46" s="32"/>
      <c r="N46" s="50"/>
      <c r="O46" s="29">
        <f t="shared" si="7"/>
        <v>0</v>
      </c>
      <c r="P46" s="32"/>
      <c r="Q46" s="50"/>
      <c r="R46" s="32"/>
      <c r="S46" s="50"/>
      <c r="T46" s="32"/>
      <c r="U46" s="50"/>
      <c r="V46" s="29">
        <f t="shared" si="8"/>
        <v>0</v>
      </c>
      <c r="W46" s="29">
        <f t="shared" si="9"/>
        <v>0</v>
      </c>
      <c r="X46" s="27">
        <f t="shared" si="10"/>
        <v>0</v>
      </c>
      <c r="Y46" s="7">
        <f t="shared" si="11"/>
        <v>0</v>
      </c>
      <c r="Z46" s="30">
        <f t="shared" si="12"/>
        <v>0</v>
      </c>
      <c r="AA46" s="30">
        <f t="shared" si="13"/>
        <v>0</v>
      </c>
    </row>
    <row r="47" spans="1:27" ht="12.75" customHeight="1">
      <c r="A47" s="18">
        <v>41</v>
      </c>
      <c r="B47" s="17">
        <v>47</v>
      </c>
      <c r="C47" s="52" t="s">
        <v>100</v>
      </c>
      <c r="D47" s="17">
        <f>IF(C47=0,0,(LOOKUP(C47,HANDICAP!$E$3:$E$108,HANDICAP!$F$3:$F$108)))</f>
        <v>175</v>
      </c>
      <c r="E47" s="52" t="s">
        <v>107</v>
      </c>
      <c r="F47" s="17">
        <f>IF(E47=0,0,(LOOKUP(E47,HANDICAP!$E$3:$E$108,HANDICAP!$F$3:$F$108)))</f>
        <v>203</v>
      </c>
      <c r="G47" s="74" t="s">
        <v>112</v>
      </c>
      <c r="H47" s="19">
        <f>IF(C47=0,0,(LOOKUP(D47,HANDICAP!$A$3:$A$165,HANDICAP!$B$3:$B$165))+(LOOKUP(F47,HANDICAP!$A$3:$A$165,HANDICAP!$B$3:$B$165)))</f>
        <v>61</v>
      </c>
      <c r="I47" s="32">
        <v>177</v>
      </c>
      <c r="J47" s="50">
        <v>235</v>
      </c>
      <c r="K47" s="32">
        <v>157</v>
      </c>
      <c r="L47" s="50">
        <v>180</v>
      </c>
      <c r="M47" s="32">
        <v>199</v>
      </c>
      <c r="N47" s="50">
        <v>163</v>
      </c>
      <c r="O47" s="29">
        <f t="shared" si="7"/>
        <v>1294</v>
      </c>
      <c r="P47" s="32">
        <v>201</v>
      </c>
      <c r="Q47" s="50">
        <v>171</v>
      </c>
      <c r="R47" s="32">
        <v>132</v>
      </c>
      <c r="S47" s="50">
        <v>193</v>
      </c>
      <c r="T47" s="32">
        <v>159</v>
      </c>
      <c r="U47" s="50">
        <v>193</v>
      </c>
      <c r="V47" s="29">
        <f t="shared" si="8"/>
        <v>1232</v>
      </c>
      <c r="W47" s="29">
        <f t="shared" si="9"/>
        <v>2526</v>
      </c>
      <c r="X47" s="27">
        <f t="shared" si="10"/>
        <v>235</v>
      </c>
      <c r="Y47" s="7">
        <f t="shared" si="11"/>
        <v>413</v>
      </c>
      <c r="Z47" s="30">
        <f t="shared" si="12"/>
        <v>170.83333333333334</v>
      </c>
      <c r="AA47" s="30">
        <f t="shared" si="13"/>
        <v>189.16666666666666</v>
      </c>
    </row>
    <row r="48" spans="1:27" ht="12.75" customHeight="1">
      <c r="A48" s="18">
        <v>42</v>
      </c>
      <c r="B48" s="17">
        <v>48</v>
      </c>
      <c r="C48" s="52" t="s">
        <v>91</v>
      </c>
      <c r="D48" s="17">
        <f>IF(C48=0,0,(LOOKUP(C48,HANDICAP!$E$3:$E$108,HANDICAP!$F$3:$F$108)))</f>
        <v>203</v>
      </c>
      <c r="E48" s="52" t="s">
        <v>55</v>
      </c>
      <c r="F48" s="17">
        <f>IF(E48=0,0,(LOOKUP(E48,HANDICAP!$E$3:$E$108,HANDICAP!$F$3:$F$108)))</f>
        <v>186</v>
      </c>
      <c r="G48" s="74" t="s">
        <v>130</v>
      </c>
      <c r="H48" s="19">
        <f>IF(C48=0,0,(LOOKUP(D48,HANDICAP!$A$3:$A$165,HANDICAP!$B$3:$B$165))+(LOOKUP(F48,HANDICAP!$A$3:$A$165,HANDICAP!$B$3:$B$165)))</f>
        <v>53</v>
      </c>
      <c r="I48" s="32">
        <v>192</v>
      </c>
      <c r="J48" s="50">
        <v>177</v>
      </c>
      <c r="K48" s="32">
        <v>191</v>
      </c>
      <c r="L48" s="50">
        <v>277</v>
      </c>
      <c r="M48" s="32">
        <v>224</v>
      </c>
      <c r="N48" s="50">
        <v>201</v>
      </c>
      <c r="O48" s="29">
        <f t="shared" si="7"/>
        <v>1421</v>
      </c>
      <c r="P48" s="32">
        <v>179</v>
      </c>
      <c r="Q48" s="50">
        <v>156</v>
      </c>
      <c r="R48" s="32">
        <v>181</v>
      </c>
      <c r="S48" s="50">
        <v>232</v>
      </c>
      <c r="T48" s="32">
        <v>206</v>
      </c>
      <c r="U48" s="50">
        <v>177</v>
      </c>
      <c r="V48" s="29">
        <f t="shared" si="8"/>
        <v>1290</v>
      </c>
      <c r="W48" s="29">
        <f t="shared" si="9"/>
        <v>2711</v>
      </c>
      <c r="X48" s="27">
        <f t="shared" si="10"/>
        <v>277</v>
      </c>
      <c r="Y48" s="7">
        <f t="shared" si="11"/>
        <v>436</v>
      </c>
      <c r="Z48" s="30">
        <f t="shared" si="12"/>
        <v>195.5</v>
      </c>
      <c r="AA48" s="30">
        <f t="shared" si="13"/>
        <v>203.33333333333334</v>
      </c>
    </row>
    <row r="49" spans="1:27" ht="12.75" customHeight="1">
      <c r="A49" s="18">
        <v>43</v>
      </c>
      <c r="B49" s="17">
        <v>49</v>
      </c>
      <c r="C49" s="52" t="s">
        <v>54</v>
      </c>
      <c r="D49" s="17">
        <f>IF(C49=0,0,(LOOKUP(C49,HANDICAP!$E$3:$E$108,HANDICAP!$F$3:$F$108)))</f>
        <v>186</v>
      </c>
      <c r="E49" s="52" t="s">
        <v>96</v>
      </c>
      <c r="F49" s="17">
        <f>IF(E49=0,0,(LOOKUP(E49,HANDICAP!$E$3:$E$108,HANDICAP!$F$3:$F$108)))</f>
        <v>182</v>
      </c>
      <c r="G49" s="74" t="s">
        <v>113</v>
      </c>
      <c r="H49" s="19">
        <f>IF(C49=0,0,(LOOKUP(D49,HANDICAP!$A$3:$A$165,HANDICAP!$B$3:$B$165))+(LOOKUP(F49,HANDICAP!$A$3:$A$165,HANDICAP!$B$3:$B$165)))</f>
        <v>69</v>
      </c>
      <c r="I49" s="32">
        <v>199</v>
      </c>
      <c r="J49" s="50">
        <v>187</v>
      </c>
      <c r="K49" s="32">
        <v>154</v>
      </c>
      <c r="L49" s="50">
        <v>193</v>
      </c>
      <c r="M49" s="32">
        <v>157</v>
      </c>
      <c r="N49" s="50">
        <v>202</v>
      </c>
      <c r="O49" s="29">
        <f t="shared" si="7"/>
        <v>1299</v>
      </c>
      <c r="P49" s="32">
        <v>169</v>
      </c>
      <c r="Q49" s="50">
        <v>175</v>
      </c>
      <c r="R49" s="32">
        <v>177</v>
      </c>
      <c r="S49" s="50">
        <v>196</v>
      </c>
      <c r="T49" s="32">
        <v>166</v>
      </c>
      <c r="U49" s="50">
        <v>192</v>
      </c>
      <c r="V49" s="29">
        <f t="shared" si="8"/>
        <v>1282</v>
      </c>
      <c r="W49" s="29">
        <f t="shared" si="9"/>
        <v>2581</v>
      </c>
      <c r="X49" s="27">
        <f t="shared" si="10"/>
        <v>202</v>
      </c>
      <c r="Y49" s="7">
        <f t="shared" si="11"/>
        <v>427</v>
      </c>
      <c r="Z49" s="30">
        <f t="shared" si="12"/>
        <v>170.33333333333334</v>
      </c>
      <c r="AA49" s="30">
        <f t="shared" si="13"/>
        <v>190.83333333333334</v>
      </c>
    </row>
    <row r="50" spans="1:27" ht="12.75" customHeight="1">
      <c r="A50" s="18">
        <v>44</v>
      </c>
      <c r="B50" s="17">
        <v>50</v>
      </c>
      <c r="C50" s="52" t="s">
        <v>101</v>
      </c>
      <c r="D50" s="17">
        <f>IF(C50=0,0,(LOOKUP(C50,HANDICAP!$E$3:$E$108,HANDICAP!$F$3:$F$108)))</f>
        <v>151</v>
      </c>
      <c r="E50" s="53" t="s">
        <v>108</v>
      </c>
      <c r="F50" s="17">
        <f>IF(E50=0,0,(LOOKUP(E50,HANDICAP!$E$3:$E$108,HANDICAP!$F$3:$F$108)))</f>
        <v>161</v>
      </c>
      <c r="G50" s="74" t="s">
        <v>98</v>
      </c>
      <c r="H50" s="19">
        <f>IF(C50=0,0,(LOOKUP(D50,HANDICAP!$A$3:$A$165,HANDICAP!$B$3:$B$165))+(LOOKUP(F50,HANDICAP!$A$3:$A$165,HANDICAP!$B$3:$B$165)))</f>
        <v>110</v>
      </c>
      <c r="I50" s="32">
        <v>196</v>
      </c>
      <c r="J50" s="50">
        <v>172</v>
      </c>
      <c r="K50" s="32">
        <v>205</v>
      </c>
      <c r="L50" s="50">
        <v>153</v>
      </c>
      <c r="M50" s="32">
        <v>166</v>
      </c>
      <c r="N50" s="50">
        <v>155</v>
      </c>
      <c r="O50" s="29">
        <f t="shared" si="7"/>
        <v>1377</v>
      </c>
      <c r="P50" s="32">
        <v>174</v>
      </c>
      <c r="Q50" s="50">
        <v>148</v>
      </c>
      <c r="R50" s="32">
        <v>191</v>
      </c>
      <c r="S50" s="50">
        <v>153</v>
      </c>
      <c r="T50" s="32">
        <v>149</v>
      </c>
      <c r="U50" s="50">
        <v>240</v>
      </c>
      <c r="V50" s="29">
        <f t="shared" si="8"/>
        <v>1385</v>
      </c>
      <c r="W50" s="29">
        <f t="shared" si="9"/>
        <v>2762</v>
      </c>
      <c r="X50" s="27">
        <f t="shared" si="10"/>
        <v>240</v>
      </c>
      <c r="Y50" s="7">
        <f t="shared" si="11"/>
        <v>499</v>
      </c>
      <c r="Z50" s="30">
        <f t="shared" si="12"/>
        <v>180.16666666666666</v>
      </c>
      <c r="AA50" s="30">
        <f t="shared" si="13"/>
        <v>170.16666666666666</v>
      </c>
    </row>
    <row r="51" spans="1:27" ht="12.75" customHeight="1">
      <c r="A51" s="18">
        <v>45</v>
      </c>
      <c r="B51" s="17">
        <v>51</v>
      </c>
      <c r="C51" s="52" t="s">
        <v>102</v>
      </c>
      <c r="D51" s="17">
        <f>IF(C51=0,0,(LOOKUP(C51,HANDICAP!$E$3:$E$108,HANDICAP!$F$3:$F$108)))</f>
        <v>157</v>
      </c>
      <c r="E51" s="52" t="s">
        <v>109</v>
      </c>
      <c r="F51" s="17">
        <f>IF(E51=0,0,(LOOKUP(E51,HANDICAP!$E$3:$E$108,HANDICAP!$F$3:$F$108)))</f>
        <v>168</v>
      </c>
      <c r="G51" s="74" t="s">
        <v>99</v>
      </c>
      <c r="H51" s="19">
        <f>IF(C51=0,0,(LOOKUP(D51,HANDICAP!$A$3:$A$165,HANDICAP!$B$3:$B$165))+(LOOKUP(F51,HANDICAP!$A$3:$A$165,HANDICAP!$B$3:$B$165)))</f>
        <v>100</v>
      </c>
      <c r="I51" s="32">
        <v>132</v>
      </c>
      <c r="J51" s="50">
        <v>200</v>
      </c>
      <c r="K51" s="32">
        <v>204</v>
      </c>
      <c r="L51" s="50">
        <v>215</v>
      </c>
      <c r="M51" s="32">
        <v>191</v>
      </c>
      <c r="N51" s="50">
        <v>138</v>
      </c>
      <c r="O51" s="29">
        <f t="shared" si="7"/>
        <v>1380</v>
      </c>
      <c r="P51" s="32">
        <v>191</v>
      </c>
      <c r="Q51" s="50">
        <v>162</v>
      </c>
      <c r="R51" s="32">
        <v>213</v>
      </c>
      <c r="S51" s="50">
        <v>136</v>
      </c>
      <c r="T51" s="32">
        <v>212</v>
      </c>
      <c r="U51" s="50">
        <v>127</v>
      </c>
      <c r="V51" s="29">
        <f t="shared" si="8"/>
        <v>1341</v>
      </c>
      <c r="W51" s="29">
        <f t="shared" si="9"/>
        <v>2721</v>
      </c>
      <c r="X51" s="27">
        <f t="shared" si="10"/>
        <v>215</v>
      </c>
      <c r="Y51" s="7">
        <f t="shared" si="11"/>
        <v>439</v>
      </c>
      <c r="Z51" s="30">
        <f t="shared" si="12"/>
        <v>190.5</v>
      </c>
      <c r="AA51" s="30">
        <f t="shared" si="13"/>
        <v>163</v>
      </c>
    </row>
    <row r="52" spans="1:27" ht="12.75" customHeight="1">
      <c r="A52" s="18">
        <v>46</v>
      </c>
      <c r="B52" s="17">
        <v>52</v>
      </c>
      <c r="C52" s="52" t="s">
        <v>35</v>
      </c>
      <c r="D52" s="17">
        <f>IF(C52=0,0,(LOOKUP(C52,HANDICAP!$E$3:$E$108,HANDICAP!$F$3:$F$108)))</f>
        <v>187</v>
      </c>
      <c r="E52" s="52" t="s">
        <v>26</v>
      </c>
      <c r="F52" s="17">
        <f>IF(E52=0,0,(LOOKUP(E52,HANDICAP!$E$3:$E$108,HANDICAP!$F$3:$F$108)))</f>
        <v>170</v>
      </c>
      <c r="G52" s="52" t="s">
        <v>114</v>
      </c>
      <c r="H52" s="19">
        <f>IF(C52=0,0,(LOOKUP(D52,HANDICAP!$A$3:$A$165,HANDICAP!$B$3:$B$165))+(LOOKUP(F52,HANDICAP!$A$3:$A$165,HANDICAP!$B$3:$B$165)))</f>
        <v>77</v>
      </c>
      <c r="I52" s="32">
        <v>230</v>
      </c>
      <c r="J52" s="50">
        <v>216</v>
      </c>
      <c r="K52" s="32">
        <v>239</v>
      </c>
      <c r="L52" s="50">
        <v>201</v>
      </c>
      <c r="M52" s="32">
        <v>202</v>
      </c>
      <c r="N52" s="50">
        <v>193</v>
      </c>
      <c r="O52" s="29">
        <f t="shared" si="7"/>
        <v>1512</v>
      </c>
      <c r="P52" s="32">
        <v>214</v>
      </c>
      <c r="Q52" s="50">
        <v>153</v>
      </c>
      <c r="R52" s="32">
        <v>210</v>
      </c>
      <c r="S52" s="50">
        <v>178</v>
      </c>
      <c r="T52" s="32">
        <v>205</v>
      </c>
      <c r="U52" s="50">
        <v>194</v>
      </c>
      <c r="V52" s="29">
        <f t="shared" si="8"/>
        <v>1385</v>
      </c>
      <c r="W52" s="29">
        <f t="shared" si="9"/>
        <v>2897</v>
      </c>
      <c r="X52" s="27">
        <f t="shared" si="10"/>
        <v>239</v>
      </c>
      <c r="Y52" s="7">
        <f t="shared" si="11"/>
        <v>476</v>
      </c>
      <c r="Z52" s="30">
        <f t="shared" si="12"/>
        <v>216.66666666666666</v>
      </c>
      <c r="AA52" s="30">
        <f t="shared" si="13"/>
        <v>189.16666666666666</v>
      </c>
    </row>
    <row r="53" spans="1:27" ht="12.75" customHeight="1">
      <c r="A53" s="18">
        <v>47</v>
      </c>
      <c r="B53" s="17">
        <v>53</v>
      </c>
      <c r="C53" s="52" t="s">
        <v>103</v>
      </c>
      <c r="D53" s="55">
        <f>IF(C53=0,0,(LOOKUP(C53,HANDICAP!$E$3:$E$108,HANDICAP!$F$3:$F$108)))</f>
        <v>157</v>
      </c>
      <c r="E53" s="52" t="s">
        <v>97</v>
      </c>
      <c r="F53" s="17">
        <f>IF(E53=0,0,(LOOKUP(E53,HANDICAP!$E$3:$E$108,HANDICAP!$F$3:$F$108)))</f>
        <v>205</v>
      </c>
      <c r="G53" s="52" t="s">
        <v>115</v>
      </c>
      <c r="H53" s="19">
        <f>IF(C53=0,0,(LOOKUP(D53,HANDICAP!$A$3:$A$165,HANDICAP!$B$3:$B$165))+(LOOKUP(F53,HANDICAP!$A$3:$A$165,HANDICAP!$B$3:$B$165)))</f>
        <v>72</v>
      </c>
      <c r="I53" s="32">
        <v>136</v>
      </c>
      <c r="J53" s="50">
        <v>234</v>
      </c>
      <c r="K53" s="32">
        <v>156</v>
      </c>
      <c r="L53" s="50">
        <v>231</v>
      </c>
      <c r="M53" s="32">
        <v>176</v>
      </c>
      <c r="N53" s="50">
        <v>229</v>
      </c>
      <c r="O53" s="29">
        <f t="shared" si="7"/>
        <v>1378</v>
      </c>
      <c r="P53" s="32">
        <v>140</v>
      </c>
      <c r="Q53" s="50">
        <v>239</v>
      </c>
      <c r="R53" s="32">
        <v>183</v>
      </c>
      <c r="S53" s="50">
        <v>213</v>
      </c>
      <c r="T53" s="32">
        <v>139</v>
      </c>
      <c r="U53" s="50">
        <v>236</v>
      </c>
      <c r="V53" s="29">
        <f t="shared" si="8"/>
        <v>1366</v>
      </c>
      <c r="W53" s="29">
        <f t="shared" si="9"/>
        <v>2744</v>
      </c>
      <c r="X53" s="27">
        <f t="shared" si="10"/>
        <v>239</v>
      </c>
      <c r="Y53" s="7">
        <f t="shared" si="11"/>
        <v>447</v>
      </c>
      <c r="Z53" s="30">
        <f t="shared" si="12"/>
        <v>155</v>
      </c>
      <c r="AA53" s="30">
        <f t="shared" si="13"/>
        <v>230.33333333333334</v>
      </c>
    </row>
    <row r="54" spans="1:27" ht="12.75" customHeight="1">
      <c r="A54" s="18">
        <v>48</v>
      </c>
      <c r="B54" s="17">
        <v>54</v>
      </c>
      <c r="C54" s="74" t="s">
        <v>104</v>
      </c>
      <c r="D54" s="17">
        <f>IF(C54=0,0,(LOOKUP(C54,HANDICAP!$E$3:$E$108,HANDICAP!$F$3:$F$108)))</f>
        <v>193</v>
      </c>
      <c r="E54" s="52" t="s">
        <v>29</v>
      </c>
      <c r="F54" s="17">
        <f>IF(E54=0,0,(LOOKUP(E54,HANDICAP!$E$3:$E$108,HANDICAP!$F$3:$F$108)))</f>
        <v>184</v>
      </c>
      <c r="G54" s="52" t="s">
        <v>116</v>
      </c>
      <c r="H54" s="19">
        <f>IF(C54=0,0,(LOOKUP(D54,HANDICAP!$A$3:$A$165,HANDICAP!$B$3:$B$165))+(LOOKUP(F54,HANDICAP!$A$3:$A$165,HANDICAP!$B$3:$B$165)))</f>
        <v>61</v>
      </c>
      <c r="I54" s="32">
        <v>204</v>
      </c>
      <c r="J54" s="50">
        <v>194</v>
      </c>
      <c r="K54" s="32">
        <v>149</v>
      </c>
      <c r="L54" s="50">
        <v>170</v>
      </c>
      <c r="M54" s="32">
        <v>152</v>
      </c>
      <c r="N54" s="50">
        <v>212</v>
      </c>
      <c r="O54" s="29">
        <f t="shared" si="7"/>
        <v>1264</v>
      </c>
      <c r="P54" s="32">
        <v>200</v>
      </c>
      <c r="Q54" s="50">
        <v>165</v>
      </c>
      <c r="R54" s="32">
        <v>181</v>
      </c>
      <c r="S54" s="50">
        <v>179</v>
      </c>
      <c r="T54" s="32">
        <v>169</v>
      </c>
      <c r="U54" s="50">
        <v>248</v>
      </c>
      <c r="V54" s="29">
        <f t="shared" si="8"/>
        <v>1325</v>
      </c>
      <c r="W54" s="29">
        <f t="shared" si="9"/>
        <v>2589</v>
      </c>
      <c r="X54" s="27">
        <f t="shared" si="10"/>
        <v>248</v>
      </c>
      <c r="Y54" s="7">
        <f t="shared" si="11"/>
        <v>478</v>
      </c>
      <c r="Z54" s="30">
        <f t="shared" si="12"/>
        <v>175.83333333333334</v>
      </c>
      <c r="AA54" s="30">
        <f t="shared" si="13"/>
        <v>194.66666666666666</v>
      </c>
    </row>
    <row r="55" spans="1:27" ht="12.75" customHeight="1">
      <c r="A55" s="18">
        <v>49</v>
      </c>
      <c r="B55" s="17">
        <v>55</v>
      </c>
      <c r="C55" s="52" t="s">
        <v>105</v>
      </c>
      <c r="D55" s="17">
        <f>IF(C55=0,0,(LOOKUP(C55,HANDICAP!$E$3:$E$108,HANDICAP!$F$3:$F$108)))</f>
        <v>192</v>
      </c>
      <c r="E55" s="52" t="s">
        <v>110</v>
      </c>
      <c r="F55" s="17">
        <f>IF(E55=0,0,(LOOKUP(E55,HANDICAP!$E$3:$E$108,HANDICAP!$F$3:$F$108)))</f>
        <v>173</v>
      </c>
      <c r="G55" s="52" t="s">
        <v>117</v>
      </c>
      <c r="H55" s="19">
        <f>IF(C55=0,0,(LOOKUP(D55,HANDICAP!$A$3:$A$165,HANDICAP!$B$3:$B$165))+(LOOKUP(F55,HANDICAP!$A$3:$A$165,HANDICAP!$B$3:$B$165)))</f>
        <v>70</v>
      </c>
      <c r="I55" s="32">
        <v>198</v>
      </c>
      <c r="J55" s="50">
        <v>199</v>
      </c>
      <c r="K55" s="32">
        <v>183</v>
      </c>
      <c r="L55" s="50">
        <v>173</v>
      </c>
      <c r="M55" s="32">
        <v>247</v>
      </c>
      <c r="N55" s="50">
        <v>211</v>
      </c>
      <c r="O55" s="29">
        <f t="shared" si="7"/>
        <v>1421</v>
      </c>
      <c r="P55" s="32">
        <v>167</v>
      </c>
      <c r="Q55" s="50">
        <v>200</v>
      </c>
      <c r="R55" s="32">
        <v>183</v>
      </c>
      <c r="S55" s="50">
        <v>192</v>
      </c>
      <c r="T55" s="32">
        <v>211</v>
      </c>
      <c r="U55" s="50">
        <v>246</v>
      </c>
      <c r="V55" s="29">
        <f t="shared" si="8"/>
        <v>1409</v>
      </c>
      <c r="W55" s="29">
        <f t="shared" si="9"/>
        <v>2830</v>
      </c>
      <c r="X55" s="27">
        <f t="shared" si="10"/>
        <v>247</v>
      </c>
      <c r="Y55" s="7">
        <f t="shared" si="11"/>
        <v>527</v>
      </c>
      <c r="Z55" s="30">
        <f t="shared" si="12"/>
        <v>198.16666666666666</v>
      </c>
      <c r="AA55" s="30">
        <f t="shared" si="13"/>
        <v>203.5</v>
      </c>
    </row>
    <row r="56" spans="1:27" ht="12.75" customHeight="1">
      <c r="A56" s="18">
        <v>50</v>
      </c>
      <c r="B56" s="17">
        <v>56</v>
      </c>
      <c r="C56" s="52" t="s">
        <v>36</v>
      </c>
      <c r="D56" s="17">
        <f>IF(C56=0,0,(LOOKUP(C56,HANDICAP!$E$3:$E$108,HANDICAP!$F$3:$F$108)))</f>
        <v>166</v>
      </c>
      <c r="E56" s="52" t="s">
        <v>82</v>
      </c>
      <c r="F56" s="17">
        <f>IF(E56=0,0,(LOOKUP(E56,HANDICAP!$E$3:$E$108,HANDICAP!$F$3:$F$108)))</f>
        <v>200</v>
      </c>
      <c r="G56" s="52" t="s">
        <v>118</v>
      </c>
      <c r="H56" s="19">
        <f>IF(C56=0,0,(LOOKUP(D56,HANDICAP!$A$3:$A$165,HANDICAP!$B$3:$B$165))+(LOOKUP(F56,HANDICAP!$A$3:$A$165,HANDICAP!$B$3:$B$165)))</f>
        <v>70</v>
      </c>
      <c r="I56" s="32">
        <v>118</v>
      </c>
      <c r="J56" s="50">
        <v>203</v>
      </c>
      <c r="K56" s="32">
        <v>161</v>
      </c>
      <c r="L56" s="50">
        <v>202</v>
      </c>
      <c r="M56" s="32">
        <v>150</v>
      </c>
      <c r="N56" s="50">
        <v>205</v>
      </c>
      <c r="O56" s="29">
        <f t="shared" si="7"/>
        <v>1249</v>
      </c>
      <c r="P56" s="32">
        <v>174</v>
      </c>
      <c r="Q56" s="50">
        <v>194</v>
      </c>
      <c r="R56" s="32">
        <v>135</v>
      </c>
      <c r="S56" s="50">
        <v>207</v>
      </c>
      <c r="T56" s="32">
        <v>166</v>
      </c>
      <c r="U56" s="50">
        <v>257</v>
      </c>
      <c r="V56" s="29">
        <f t="shared" si="8"/>
        <v>1343</v>
      </c>
      <c r="W56" s="29">
        <f t="shared" si="9"/>
        <v>2592</v>
      </c>
      <c r="X56" s="27">
        <f t="shared" si="10"/>
        <v>257</v>
      </c>
      <c r="Y56" s="7">
        <f t="shared" si="11"/>
        <v>493</v>
      </c>
      <c r="Z56" s="30">
        <f t="shared" si="12"/>
        <v>150.66666666666666</v>
      </c>
      <c r="AA56" s="30">
        <f t="shared" si="13"/>
        <v>211.33333333333334</v>
      </c>
    </row>
    <row r="57" spans="1:27" ht="12.75" customHeight="1">
      <c r="A57" s="18">
        <v>51</v>
      </c>
      <c r="B57" s="17">
        <v>57</v>
      </c>
      <c r="C57" s="52" t="s">
        <v>106</v>
      </c>
      <c r="D57" s="17">
        <f>IF(C57=0,0,(LOOKUP(C57,HANDICAP!$E$3:$E$108,HANDICAP!$F$3:$F$108)))</f>
        <v>143</v>
      </c>
      <c r="E57" s="52" t="s">
        <v>111</v>
      </c>
      <c r="F57" s="17">
        <f>IF(E57=0,0,(LOOKUP(E57,HANDICAP!$E$3:$E$108,HANDICAP!$F$3:$F$108)))</f>
        <v>160</v>
      </c>
      <c r="G57" s="52" t="s">
        <v>119</v>
      </c>
      <c r="H57" s="19">
        <f>IF(C57=0,0,(LOOKUP(D57,HANDICAP!$A$3:$A$165,HANDICAP!$B$3:$B$165))+(LOOKUP(F57,HANDICAP!$A$3:$A$165,HANDICAP!$B$3:$B$165)))</f>
        <v>117</v>
      </c>
      <c r="I57" s="32">
        <v>127</v>
      </c>
      <c r="J57" s="50">
        <v>170</v>
      </c>
      <c r="K57" s="32">
        <v>156</v>
      </c>
      <c r="L57" s="50">
        <v>189</v>
      </c>
      <c r="M57" s="32">
        <v>145</v>
      </c>
      <c r="N57" s="50">
        <v>157</v>
      </c>
      <c r="O57" s="29">
        <f t="shared" si="7"/>
        <v>1295</v>
      </c>
      <c r="P57" s="32">
        <v>154</v>
      </c>
      <c r="Q57" s="50">
        <v>179</v>
      </c>
      <c r="R57" s="32">
        <v>128</v>
      </c>
      <c r="S57" s="50">
        <v>132</v>
      </c>
      <c r="T57" s="32">
        <v>166</v>
      </c>
      <c r="U57" s="50">
        <v>186</v>
      </c>
      <c r="V57" s="29">
        <f t="shared" si="8"/>
        <v>1296</v>
      </c>
      <c r="W57" s="29">
        <f t="shared" si="9"/>
        <v>2591</v>
      </c>
      <c r="X57" s="27">
        <f t="shared" si="10"/>
        <v>189</v>
      </c>
      <c r="Y57" s="7">
        <f t="shared" si="11"/>
        <v>469</v>
      </c>
      <c r="Z57" s="30">
        <f t="shared" si="12"/>
        <v>146</v>
      </c>
      <c r="AA57" s="30">
        <f t="shared" si="13"/>
        <v>168.83333333333334</v>
      </c>
    </row>
    <row r="58" spans="1:27" ht="12.75" customHeight="1">
      <c r="A58" s="18">
        <v>52</v>
      </c>
      <c r="B58" s="17">
        <v>58</v>
      </c>
      <c r="C58" s="52" t="s">
        <v>67</v>
      </c>
      <c r="D58" s="17">
        <f>IF(C58=0,0,(LOOKUP(C58,HANDICAP!$E$3:$E$108,HANDICAP!$F$3:$F$108)))</f>
        <v>152</v>
      </c>
      <c r="E58" s="52" t="s">
        <v>120</v>
      </c>
      <c r="F58" s="17">
        <f>IF(E58=0,0,(LOOKUP(E58,HANDICAP!$E$3:$E$108,HANDICAP!$F$3:$F$108)))</f>
        <v>70</v>
      </c>
      <c r="G58" s="52" t="s">
        <v>132</v>
      </c>
      <c r="H58" s="19">
        <f>IF(C58=0,0,(LOOKUP(D58,HANDICAP!$A$3:$A$165,HANDICAP!$B$3:$B$165))+(LOOKUP(F58,HANDICAP!$A$3:$A$165,HANDICAP!$B$3:$B$165)))</f>
        <v>178</v>
      </c>
      <c r="I58" s="32">
        <v>176</v>
      </c>
      <c r="J58" s="50">
        <v>46</v>
      </c>
      <c r="K58" s="32">
        <v>178</v>
      </c>
      <c r="L58" s="50">
        <v>49</v>
      </c>
      <c r="M58" s="32">
        <v>146</v>
      </c>
      <c r="N58" s="50">
        <v>75</v>
      </c>
      <c r="O58" s="29">
        <f t="shared" si="7"/>
        <v>1204</v>
      </c>
      <c r="P58" s="32">
        <v>150</v>
      </c>
      <c r="Q58" s="50">
        <v>71</v>
      </c>
      <c r="R58" s="32">
        <v>165</v>
      </c>
      <c r="S58" s="50">
        <v>89</v>
      </c>
      <c r="T58" s="32">
        <v>183</v>
      </c>
      <c r="U58" s="50">
        <v>66</v>
      </c>
      <c r="V58" s="29">
        <f t="shared" si="8"/>
        <v>1258</v>
      </c>
      <c r="W58" s="29">
        <f t="shared" si="9"/>
        <v>2462</v>
      </c>
      <c r="X58" s="27">
        <f t="shared" si="10"/>
        <v>183</v>
      </c>
      <c r="Y58" s="7">
        <f t="shared" si="11"/>
        <v>427</v>
      </c>
      <c r="Z58" s="30">
        <f t="shared" si="12"/>
        <v>166.33333333333334</v>
      </c>
      <c r="AA58" s="30">
        <f t="shared" si="13"/>
        <v>66</v>
      </c>
    </row>
    <row r="59" spans="1:27" ht="12.75" customHeight="1">
      <c r="A59" s="18">
        <v>53</v>
      </c>
      <c r="B59" s="17">
        <v>59</v>
      </c>
      <c r="C59" s="52"/>
      <c r="D59" s="17">
        <f>IF(C59=0,0,(LOOKUP(C59,HANDICAP!$E$3:$E$108,HANDICAP!$F$3:$F$108)))</f>
        <v>0</v>
      </c>
      <c r="E59" s="52"/>
      <c r="F59" s="17">
        <f>IF(E59=0,0,(LOOKUP(E59,HANDICAP!$E$3:$E$108,HANDICAP!$F$3:$F$108)))</f>
        <v>0</v>
      </c>
      <c r="G59" s="52"/>
      <c r="H59" s="19">
        <f>IF(C59=0,0,(LOOKUP(D59,HANDICAP!$A$3:$A$165,HANDICAP!$B$3:$B$165))+(LOOKUP(F59,HANDICAP!$A$3:$A$165,HANDICAP!$B$3:$B$165)))</f>
        <v>0</v>
      </c>
      <c r="I59" s="32"/>
      <c r="J59" s="50"/>
      <c r="K59" s="32"/>
      <c r="L59" s="50"/>
      <c r="M59" s="32"/>
      <c r="N59" s="50"/>
      <c r="O59" s="29">
        <f t="shared" si="7"/>
        <v>0</v>
      </c>
      <c r="P59" s="32"/>
      <c r="Q59" s="50"/>
      <c r="R59" s="32"/>
      <c r="S59" s="50"/>
      <c r="T59" s="32"/>
      <c r="U59" s="50"/>
      <c r="V59" s="29">
        <f t="shared" si="8"/>
        <v>0</v>
      </c>
      <c r="W59" s="29">
        <f t="shared" si="9"/>
        <v>0</v>
      </c>
      <c r="X59" s="27">
        <f t="shared" si="10"/>
        <v>0</v>
      </c>
      <c r="Y59" s="7">
        <f t="shared" si="11"/>
        <v>0</v>
      </c>
      <c r="Z59" s="30">
        <f t="shared" si="12"/>
        <v>0</v>
      </c>
      <c r="AA59" s="30">
        <f t="shared" si="13"/>
        <v>0</v>
      </c>
    </row>
    <row r="60" spans="1:27" ht="12.75" customHeight="1">
      <c r="A60" s="18">
        <v>54</v>
      </c>
      <c r="B60" s="17">
        <v>60</v>
      </c>
      <c r="C60" s="52"/>
      <c r="D60" s="17">
        <f>IF(C60=0,0,(LOOKUP(C60,HANDICAP!$E$3:$E$108,HANDICAP!$F$3:$F$108)))</f>
        <v>0</v>
      </c>
      <c r="E60" s="74"/>
      <c r="F60" s="17">
        <f>IF(E60=0,0,(LOOKUP(E60,HANDICAP!$E$3:$E$108,HANDICAP!$F$3:$F$108)))</f>
        <v>0</v>
      </c>
      <c r="G60" s="52"/>
      <c r="H60" s="19">
        <f>IF(C60=0,0,(LOOKUP(D60,HANDICAP!$A$3:$A$165,HANDICAP!$B$3:$B$165))+(LOOKUP(F60,HANDICAP!$A$3:$A$165,HANDICAP!$B$3:$B$165)))</f>
        <v>0</v>
      </c>
      <c r="I60" s="32"/>
      <c r="J60" s="50"/>
      <c r="K60" s="32"/>
      <c r="L60" s="50"/>
      <c r="M60" s="32"/>
      <c r="N60" s="50"/>
      <c r="O60" s="29">
        <f t="shared" si="7"/>
        <v>0</v>
      </c>
      <c r="P60" s="32"/>
      <c r="Q60" s="50"/>
      <c r="R60" s="32"/>
      <c r="S60" s="50"/>
      <c r="T60" s="32"/>
      <c r="U60" s="50"/>
      <c r="V60" s="29">
        <f t="shared" si="8"/>
        <v>0</v>
      </c>
      <c r="W60" s="29">
        <f t="shared" si="9"/>
        <v>0</v>
      </c>
      <c r="X60" s="27">
        <f t="shared" si="10"/>
        <v>0</v>
      </c>
      <c r="Y60" s="7">
        <f t="shared" si="11"/>
        <v>0</v>
      </c>
      <c r="Z60" s="30">
        <f t="shared" si="12"/>
        <v>0</v>
      </c>
      <c r="AA60" s="30">
        <f t="shared" si="13"/>
        <v>0</v>
      </c>
    </row>
    <row r="61" spans="1:27" ht="12.75" customHeight="1">
      <c r="A61" s="18">
        <v>55</v>
      </c>
      <c r="B61" s="17">
        <v>61</v>
      </c>
      <c r="C61" s="52" t="s">
        <v>46</v>
      </c>
      <c r="D61" s="17">
        <f>IF(C61=0,0,(LOOKUP(C61,HANDICAP!$E$3:$E$108,HANDICAP!$F$3:$F$108)))</f>
        <v>202</v>
      </c>
      <c r="E61" s="52" t="s">
        <v>26</v>
      </c>
      <c r="F61" s="17">
        <f>IF(E61=0,0,(LOOKUP(E61,HANDICAP!$E$3:$E$108,HANDICAP!$F$3:$F$108)))</f>
        <v>170</v>
      </c>
      <c r="G61" s="52" t="s">
        <v>128</v>
      </c>
      <c r="H61" s="19">
        <f>IF(C61=0,0,(LOOKUP(D61,HANDICAP!$A$3:$A$165,HANDICAP!$B$3:$B$165))+(LOOKUP(F61,HANDICAP!$A$3:$A$165,HANDICAP!$B$3:$B$165)))</f>
        <v>66</v>
      </c>
      <c r="I61" s="32">
        <v>226</v>
      </c>
      <c r="J61" s="50">
        <v>184</v>
      </c>
      <c r="K61" s="32">
        <v>229</v>
      </c>
      <c r="L61" s="50">
        <v>162</v>
      </c>
      <c r="M61" s="32">
        <v>278</v>
      </c>
      <c r="N61" s="50">
        <v>190</v>
      </c>
      <c r="O61" s="29">
        <f t="shared" si="7"/>
        <v>1467</v>
      </c>
      <c r="P61" s="32">
        <v>164</v>
      </c>
      <c r="Q61" s="50">
        <v>177</v>
      </c>
      <c r="R61" s="32">
        <v>190</v>
      </c>
      <c r="S61" s="50">
        <v>157</v>
      </c>
      <c r="T61" s="32">
        <v>181</v>
      </c>
      <c r="U61" s="50">
        <v>146</v>
      </c>
      <c r="V61" s="29">
        <f t="shared" si="8"/>
        <v>1213</v>
      </c>
      <c r="W61" s="29">
        <f t="shared" si="9"/>
        <v>2680</v>
      </c>
      <c r="X61" s="27">
        <f t="shared" si="10"/>
        <v>278</v>
      </c>
      <c r="Y61" s="7">
        <f t="shared" si="11"/>
        <v>393</v>
      </c>
      <c r="Z61" s="30">
        <f t="shared" si="12"/>
        <v>211.33333333333334</v>
      </c>
      <c r="AA61" s="30">
        <f t="shared" si="13"/>
        <v>169.33333333333334</v>
      </c>
    </row>
    <row r="62" spans="1:27" ht="12.75" customHeight="1">
      <c r="A62" s="18">
        <v>56</v>
      </c>
      <c r="B62" s="17">
        <v>62</v>
      </c>
      <c r="C62" s="52" t="s">
        <v>25</v>
      </c>
      <c r="D62" s="17">
        <f>IF(C62=0,0,(LOOKUP(C62,HANDICAP!$E$3:$E$108,HANDICAP!$F$3:$F$108)))</f>
        <v>171</v>
      </c>
      <c r="E62" s="52" t="s">
        <v>48</v>
      </c>
      <c r="F62" s="17">
        <f>IF(E62=0,0,(LOOKUP(E62,HANDICAP!$E$3:$E$108,HANDICAP!$F$3:$F$108)))</f>
        <v>195</v>
      </c>
      <c r="G62" s="52" t="s">
        <v>129</v>
      </c>
      <c r="H62" s="19">
        <f>IF(C62=0,0,(LOOKUP(D62,HANDICAP!$A$3:$A$165,HANDICAP!$B$3:$B$165))+(LOOKUP(F62,HANDICAP!$A$3:$A$165,HANDICAP!$B$3:$B$165)))</f>
        <v>70</v>
      </c>
      <c r="I62" s="32">
        <v>169</v>
      </c>
      <c r="J62" s="50">
        <v>205</v>
      </c>
      <c r="K62" s="32">
        <v>168</v>
      </c>
      <c r="L62" s="50">
        <v>225</v>
      </c>
      <c r="M62" s="32">
        <v>161</v>
      </c>
      <c r="N62" s="50">
        <v>174</v>
      </c>
      <c r="O62" s="29">
        <f t="shared" si="7"/>
        <v>1312</v>
      </c>
      <c r="P62" s="32">
        <v>140</v>
      </c>
      <c r="Q62" s="50">
        <v>246</v>
      </c>
      <c r="R62" s="32">
        <v>155</v>
      </c>
      <c r="S62" s="50">
        <v>176</v>
      </c>
      <c r="T62" s="32">
        <v>161</v>
      </c>
      <c r="U62" s="50">
        <v>212</v>
      </c>
      <c r="V62" s="29">
        <f t="shared" si="8"/>
        <v>1300</v>
      </c>
      <c r="W62" s="29">
        <f t="shared" si="9"/>
        <v>2612</v>
      </c>
      <c r="X62" s="27">
        <f t="shared" si="10"/>
        <v>246</v>
      </c>
      <c r="Y62" s="7">
        <f t="shared" si="11"/>
        <v>443</v>
      </c>
      <c r="Z62" s="30">
        <f t="shared" si="12"/>
        <v>159</v>
      </c>
      <c r="AA62" s="30">
        <f t="shared" si="13"/>
        <v>206.33333333333334</v>
      </c>
    </row>
    <row r="63" spans="1:27" ht="12.75" customHeight="1">
      <c r="A63" s="18">
        <v>57</v>
      </c>
      <c r="B63" s="17">
        <v>63</v>
      </c>
      <c r="C63" s="52" t="s">
        <v>78</v>
      </c>
      <c r="D63" s="17">
        <f>IF(C63=0,0,(LOOKUP(C63,HANDICAP!$E$3:$E$108,HANDICAP!$F$3:$F$108)))</f>
        <v>197</v>
      </c>
      <c r="E63" s="52" t="s">
        <v>96</v>
      </c>
      <c r="F63" s="17">
        <f>IF(E63=0,0,(LOOKUP(E63,HANDICAP!$E$3:$E$108,HANDICAP!$F$3:$F$108)))</f>
        <v>182</v>
      </c>
      <c r="G63" s="53" t="s">
        <v>185</v>
      </c>
      <c r="H63" s="19">
        <f>IF(C63=0,0,(LOOKUP(D63,HANDICAP!$A$3:$A$165,HANDICAP!$B$3:$B$165))+(LOOKUP(F63,HANDICAP!$A$3:$A$165,HANDICAP!$B$3:$B$165)))</f>
        <v>60</v>
      </c>
      <c r="I63" s="32">
        <v>203</v>
      </c>
      <c r="J63" s="50">
        <v>207</v>
      </c>
      <c r="K63" s="32">
        <v>189</v>
      </c>
      <c r="L63" s="50">
        <v>203</v>
      </c>
      <c r="M63" s="32">
        <v>233</v>
      </c>
      <c r="N63" s="50">
        <v>232</v>
      </c>
      <c r="O63" s="29">
        <f t="shared" si="7"/>
        <v>1447</v>
      </c>
      <c r="P63" s="32">
        <v>221</v>
      </c>
      <c r="Q63" s="50">
        <v>216</v>
      </c>
      <c r="R63" s="32">
        <v>180</v>
      </c>
      <c r="S63" s="50">
        <v>161</v>
      </c>
      <c r="T63" s="32">
        <v>154</v>
      </c>
      <c r="U63" s="50">
        <v>181</v>
      </c>
      <c r="V63" s="29">
        <f t="shared" si="8"/>
        <v>1293</v>
      </c>
      <c r="W63" s="29">
        <f t="shared" si="9"/>
        <v>2740</v>
      </c>
      <c r="X63" s="27">
        <f t="shared" si="10"/>
        <v>233</v>
      </c>
      <c r="Y63" s="7">
        <f t="shared" si="11"/>
        <v>395</v>
      </c>
      <c r="Z63" s="30">
        <f t="shared" si="12"/>
        <v>196.66666666666666</v>
      </c>
      <c r="AA63" s="30">
        <f t="shared" si="13"/>
        <v>200</v>
      </c>
    </row>
    <row r="64" spans="1:27" ht="12.75" customHeight="1">
      <c r="A64" s="18">
        <v>58</v>
      </c>
      <c r="B64" s="17">
        <v>64</v>
      </c>
      <c r="C64" s="52" t="s">
        <v>121</v>
      </c>
      <c r="D64" s="17">
        <f>IF(C64=0,0,(LOOKUP(C64,HANDICAP!$E$3:$E$108,HANDICAP!$F$3:$F$108)))</f>
        <v>151</v>
      </c>
      <c r="E64" s="52" t="s">
        <v>122</v>
      </c>
      <c r="F64" s="17">
        <f>IF(E64=0,0,(LOOKUP(E64,HANDICAP!$E$3:$E$108,HANDICAP!$F$3:$F$108)))</f>
        <v>79</v>
      </c>
      <c r="G64" s="53" t="s">
        <v>133</v>
      </c>
      <c r="H64" s="19">
        <f>IF(C64=0,0,(LOOKUP(D64,HANDICAP!$A$3:$A$165,HANDICAP!$B$3:$B$165))+(LOOKUP(F64,HANDICAP!$A$3:$A$165,HANDICAP!$B$3:$B$165)))</f>
        <v>172</v>
      </c>
      <c r="I64" s="32">
        <v>172</v>
      </c>
      <c r="J64" s="50">
        <v>88</v>
      </c>
      <c r="K64" s="32">
        <v>117</v>
      </c>
      <c r="L64" s="50">
        <v>105</v>
      </c>
      <c r="M64" s="32">
        <v>188</v>
      </c>
      <c r="N64" s="50">
        <v>135</v>
      </c>
      <c r="O64" s="29">
        <f t="shared" si="7"/>
        <v>1321</v>
      </c>
      <c r="P64" s="32">
        <v>171</v>
      </c>
      <c r="Q64" s="50">
        <v>83</v>
      </c>
      <c r="R64" s="32">
        <v>147</v>
      </c>
      <c r="S64" s="50">
        <v>80</v>
      </c>
      <c r="T64" s="32">
        <v>166</v>
      </c>
      <c r="U64" s="50">
        <v>116</v>
      </c>
      <c r="V64" s="29">
        <f t="shared" si="8"/>
        <v>1279</v>
      </c>
      <c r="W64" s="29">
        <f t="shared" si="9"/>
        <v>2600</v>
      </c>
      <c r="X64" s="27">
        <f t="shared" si="10"/>
        <v>188</v>
      </c>
      <c r="Y64" s="7">
        <f t="shared" si="11"/>
        <v>454</v>
      </c>
      <c r="Z64" s="30">
        <f t="shared" si="12"/>
        <v>160.16666666666666</v>
      </c>
      <c r="AA64" s="30">
        <f t="shared" si="13"/>
        <v>101.16666666666667</v>
      </c>
    </row>
    <row r="65" spans="1:27" ht="12.75" customHeight="1">
      <c r="A65" s="18">
        <v>59</v>
      </c>
      <c r="B65" s="17">
        <v>65</v>
      </c>
      <c r="C65" s="52" t="s">
        <v>123</v>
      </c>
      <c r="D65" s="17">
        <f>IF(C65=0,0,(LOOKUP(C65,HANDICAP!$E$3:$E$108,HANDICAP!$F$3:$F$108)))</f>
        <v>136</v>
      </c>
      <c r="E65" s="52" t="s">
        <v>124</v>
      </c>
      <c r="F65" s="17">
        <f>IF(E65=0,0,(LOOKUP(E65,HANDICAP!$E$3:$E$108,HANDICAP!$F$3:$F$108)))</f>
        <v>127</v>
      </c>
      <c r="G65" s="52" t="s">
        <v>134</v>
      </c>
      <c r="H65" s="19">
        <f>IF(C65=0,0,(LOOKUP(D65,HANDICAP!$A$3:$A$165,HANDICAP!$B$3:$B$165))+(LOOKUP(F65,HANDICAP!$A$3:$A$165,HANDICAP!$B$3:$B$165)))</f>
        <v>147</v>
      </c>
      <c r="I65" s="32">
        <v>134</v>
      </c>
      <c r="J65" s="50">
        <v>109</v>
      </c>
      <c r="K65" s="32">
        <v>141</v>
      </c>
      <c r="L65" s="50">
        <v>116</v>
      </c>
      <c r="M65" s="32">
        <v>103</v>
      </c>
      <c r="N65" s="50">
        <v>134</v>
      </c>
      <c r="O65" s="29">
        <f t="shared" si="7"/>
        <v>1178</v>
      </c>
      <c r="P65" s="32">
        <v>110</v>
      </c>
      <c r="Q65" s="50">
        <v>129</v>
      </c>
      <c r="R65" s="32">
        <v>116</v>
      </c>
      <c r="S65" s="50">
        <v>180</v>
      </c>
      <c r="T65" s="32">
        <v>140</v>
      </c>
      <c r="U65" s="50">
        <v>165</v>
      </c>
      <c r="V65" s="29">
        <f t="shared" si="8"/>
        <v>1281</v>
      </c>
      <c r="W65" s="29">
        <f t="shared" si="9"/>
        <v>2459</v>
      </c>
      <c r="X65" s="27">
        <f t="shared" si="10"/>
        <v>180</v>
      </c>
      <c r="Y65" s="7">
        <f t="shared" si="11"/>
        <v>452</v>
      </c>
      <c r="Z65" s="30">
        <f t="shared" si="12"/>
        <v>124</v>
      </c>
      <c r="AA65" s="30">
        <f t="shared" si="13"/>
        <v>138.83333333333334</v>
      </c>
    </row>
    <row r="66" spans="1:27" ht="12.75" customHeight="1">
      <c r="A66" s="18">
        <v>60</v>
      </c>
      <c r="B66" s="17">
        <v>66</v>
      </c>
      <c r="C66" s="52" t="s">
        <v>125</v>
      </c>
      <c r="D66" s="17">
        <f>IF(C66=0,0,(LOOKUP(C66,HANDICAP!$E$3:$E$108,HANDICAP!$F$3:$F$108)))</f>
        <v>0</v>
      </c>
      <c r="E66" s="52" t="s">
        <v>126</v>
      </c>
      <c r="F66" s="17">
        <f>IF(E66=0,0,(LOOKUP(E66,HANDICAP!$E$3:$E$108,HANDICAP!$F$3:$F$108)))</f>
        <v>185</v>
      </c>
      <c r="G66" s="53" t="s">
        <v>135</v>
      </c>
      <c r="H66" s="19">
        <f>IF(C66=0,0,(LOOKUP(D66,HANDICAP!$A$3:$A$165,HANDICAP!$B$3:$B$165))+(LOOKUP(F66,HANDICAP!$A$3:$A$165,HANDICAP!$B$3:$B$165)))</f>
        <v>33</v>
      </c>
      <c r="I66" s="32">
        <v>96</v>
      </c>
      <c r="J66" s="50">
        <v>152</v>
      </c>
      <c r="K66" s="32">
        <v>77</v>
      </c>
      <c r="L66" s="50">
        <v>197</v>
      </c>
      <c r="M66" s="32">
        <v>113</v>
      </c>
      <c r="N66" s="50">
        <v>166</v>
      </c>
      <c r="O66" s="29">
        <f t="shared" si="7"/>
        <v>900</v>
      </c>
      <c r="P66" s="32">
        <v>230</v>
      </c>
      <c r="Q66" s="50">
        <v>156</v>
      </c>
      <c r="R66" s="32">
        <v>95</v>
      </c>
      <c r="S66" s="50">
        <v>145</v>
      </c>
      <c r="T66" s="32">
        <v>103</v>
      </c>
      <c r="U66" s="50">
        <v>153</v>
      </c>
      <c r="V66" s="29">
        <f t="shared" si="8"/>
        <v>981</v>
      </c>
      <c r="W66" s="29">
        <f t="shared" si="9"/>
        <v>1881</v>
      </c>
      <c r="X66" s="27">
        <f t="shared" si="10"/>
        <v>230</v>
      </c>
      <c r="Y66" s="7">
        <f t="shared" si="11"/>
        <v>289</v>
      </c>
      <c r="Z66" s="30">
        <f t="shared" si="12"/>
        <v>119</v>
      </c>
      <c r="AA66" s="30">
        <f t="shared" si="13"/>
        <v>161.5</v>
      </c>
    </row>
    <row r="67" spans="1:27" ht="12.75" customHeight="1">
      <c r="A67" s="18">
        <v>61</v>
      </c>
      <c r="B67" s="17">
        <v>67</v>
      </c>
      <c r="C67" s="52" t="s">
        <v>28</v>
      </c>
      <c r="D67" s="38">
        <f>IF(C67=0,0,(LOOKUP(C67,HANDICAP!$E$3:$E$108,HANDICAP!$F$3:$F$108)))</f>
        <v>218</v>
      </c>
      <c r="E67" s="52" t="s">
        <v>127</v>
      </c>
      <c r="F67" s="38">
        <f>IF(E67=0,0,(LOOKUP(E67,HANDICAP!$E$3:$E$108,HANDICAP!$F$3:$F$108)))</f>
        <v>214</v>
      </c>
      <c r="G67" s="53" t="s">
        <v>186</v>
      </c>
      <c r="H67" s="19">
        <f>IF(C67=0,0,(LOOKUP(D67,HANDICAP!$A$3:$A$165,HANDICAP!$B$3:$B$165))+(LOOKUP(F67,HANDICAP!$A$3:$A$165,HANDICAP!$B$3:$B$165)))</f>
        <v>21</v>
      </c>
      <c r="I67" s="32">
        <v>226</v>
      </c>
      <c r="J67" s="50">
        <v>223</v>
      </c>
      <c r="K67" s="32">
        <v>238</v>
      </c>
      <c r="L67" s="50">
        <v>217</v>
      </c>
      <c r="M67" s="32">
        <v>206</v>
      </c>
      <c r="N67" s="50">
        <v>209</v>
      </c>
      <c r="O67" s="29">
        <f t="shared" si="7"/>
        <v>1382</v>
      </c>
      <c r="P67" s="32">
        <v>231</v>
      </c>
      <c r="Q67" s="50">
        <v>210</v>
      </c>
      <c r="R67" s="32">
        <v>238</v>
      </c>
      <c r="S67" s="50">
        <v>191</v>
      </c>
      <c r="T67" s="32">
        <v>235</v>
      </c>
      <c r="U67" s="50">
        <v>158</v>
      </c>
      <c r="V67" s="29">
        <f t="shared" si="8"/>
        <v>1326</v>
      </c>
      <c r="W67" s="29">
        <f t="shared" si="9"/>
        <v>2708</v>
      </c>
      <c r="X67" s="27">
        <f t="shared" si="10"/>
        <v>238</v>
      </c>
      <c r="Y67" s="7">
        <f t="shared" si="11"/>
        <v>414</v>
      </c>
      <c r="Z67" s="30">
        <f t="shared" si="12"/>
        <v>229</v>
      </c>
      <c r="AA67" s="30">
        <f t="shared" si="13"/>
        <v>201.33333333333334</v>
      </c>
    </row>
    <row r="68" spans="1:27" ht="12.75" customHeight="1">
      <c r="A68" s="18">
        <v>62</v>
      </c>
      <c r="B68" s="17">
        <v>68</v>
      </c>
      <c r="C68" s="52" t="s">
        <v>35</v>
      </c>
      <c r="D68" s="38">
        <f>IF(C68=0,0,(LOOKUP(C68,HANDICAP!$E$3:$E$108,HANDICAP!$F$3:$F$108)))</f>
        <v>187</v>
      </c>
      <c r="E68" s="52" t="s">
        <v>27</v>
      </c>
      <c r="F68" s="38">
        <f>IF(E68=0,0,(LOOKUP(E68,HANDICAP!$E$3:$E$108,HANDICAP!$F$3:$F$108)))</f>
        <v>168</v>
      </c>
      <c r="G68" s="53" t="s">
        <v>187</v>
      </c>
      <c r="H68" s="19">
        <f>IF(C68=0,0,(LOOKUP(D68,HANDICAP!$A$3:$A$165,HANDICAP!$B$3:$B$165))+(LOOKUP(F68,HANDICAP!$A$3:$A$165,HANDICAP!$B$3:$B$165)))</f>
        <v>78</v>
      </c>
      <c r="I68" s="32">
        <v>233</v>
      </c>
      <c r="J68" s="50">
        <v>198</v>
      </c>
      <c r="K68" s="32">
        <v>158</v>
      </c>
      <c r="L68" s="50">
        <v>174</v>
      </c>
      <c r="M68" s="32">
        <v>212</v>
      </c>
      <c r="N68" s="50">
        <v>204</v>
      </c>
      <c r="O68" s="29">
        <f t="shared" si="7"/>
        <v>1413</v>
      </c>
      <c r="P68" s="32">
        <v>179</v>
      </c>
      <c r="Q68" s="50">
        <v>235</v>
      </c>
      <c r="R68" s="32">
        <v>164</v>
      </c>
      <c r="S68" s="50">
        <v>207</v>
      </c>
      <c r="T68" s="32">
        <v>166</v>
      </c>
      <c r="U68" s="50">
        <v>187</v>
      </c>
      <c r="V68" s="29">
        <f t="shared" si="8"/>
        <v>1372</v>
      </c>
      <c r="W68" s="29">
        <f t="shared" si="9"/>
        <v>2785</v>
      </c>
      <c r="X68" s="27">
        <f t="shared" si="10"/>
        <v>235</v>
      </c>
      <c r="Y68" s="7">
        <f t="shared" si="11"/>
        <v>431</v>
      </c>
      <c r="Z68" s="30">
        <f t="shared" si="12"/>
        <v>185.33333333333334</v>
      </c>
      <c r="AA68" s="30">
        <f t="shared" si="13"/>
        <v>200.83333333333334</v>
      </c>
    </row>
    <row r="69" spans="1:27" ht="12.75" customHeight="1">
      <c r="A69" s="18">
        <v>63</v>
      </c>
      <c r="B69" s="17">
        <v>69</v>
      </c>
      <c r="C69" s="52"/>
      <c r="D69" s="38">
        <f>IF(C69=0,0,(LOOKUP(C69,HANDICAP!$E$3:$E$108,HANDICAP!$F$3:$F$108)))</f>
        <v>0</v>
      </c>
      <c r="E69" s="53"/>
      <c r="F69" s="38">
        <f>IF(E69=0,0,(LOOKUP(E69,HANDICAP!$E$3:$E$108,HANDICAP!$F$3:$F$108)))</f>
        <v>0</v>
      </c>
      <c r="G69" s="53"/>
      <c r="H69" s="19">
        <f>IF(C69=0,0,(LOOKUP(D69,HANDICAP!$A$3:$A$165,HANDICAP!$B$3:$B$165))+(LOOKUP(F69,HANDICAP!$A$3:$A$165,HANDICAP!$B$3:$B$165)))</f>
        <v>0</v>
      </c>
      <c r="I69" s="32"/>
      <c r="J69" s="50"/>
      <c r="K69" s="32"/>
      <c r="L69" s="50"/>
      <c r="M69" s="32"/>
      <c r="N69" s="50"/>
      <c r="O69" s="29">
        <f t="shared" si="7"/>
        <v>0</v>
      </c>
      <c r="P69" s="32"/>
      <c r="Q69" s="50"/>
      <c r="R69" s="32"/>
      <c r="S69" s="50"/>
      <c r="T69" s="32"/>
      <c r="U69" s="50"/>
      <c r="V69" s="29">
        <f t="shared" si="8"/>
        <v>0</v>
      </c>
      <c r="W69" s="29">
        <f t="shared" si="9"/>
        <v>0</v>
      </c>
      <c r="X69" s="27">
        <f t="shared" si="10"/>
        <v>0</v>
      </c>
      <c r="Y69" s="7">
        <f t="shared" si="11"/>
        <v>0</v>
      </c>
      <c r="Z69" s="30">
        <f t="shared" si="12"/>
        <v>0</v>
      </c>
      <c r="AA69" s="30">
        <f t="shared" si="13"/>
        <v>0</v>
      </c>
    </row>
    <row r="70" spans="1:27" ht="12.75" customHeight="1">
      <c r="A70" s="18">
        <v>64</v>
      </c>
      <c r="B70" s="17">
        <v>70</v>
      </c>
      <c r="C70" s="53"/>
      <c r="D70" s="17">
        <f>IF(C70=0,0,(LOOKUP(C70,HANDICAP!$E$3:$E$108,HANDICAP!$F$3:$F$108)))</f>
        <v>0</v>
      </c>
      <c r="E70" s="53"/>
      <c r="F70" s="17">
        <f>IF(E70=0,0,(LOOKUP(E70,HANDICAP!$E$3:$E$108,HANDICAP!$F$3:$F$108)))</f>
        <v>0</v>
      </c>
      <c r="G70" s="53"/>
      <c r="H70" s="19">
        <f>IF(C70=0,0,(LOOKUP(D70,HANDICAP!$A$3:$A$165,HANDICAP!$B$3:$B$165))+(LOOKUP(F70,HANDICAP!$A$3:$A$165,HANDICAP!$B$3:$B$165)))</f>
        <v>0</v>
      </c>
      <c r="I70" s="32"/>
      <c r="J70" s="50"/>
      <c r="K70" s="32"/>
      <c r="L70" s="50"/>
      <c r="M70" s="32"/>
      <c r="N70" s="50"/>
      <c r="O70" s="29">
        <f t="shared" si="7"/>
        <v>0</v>
      </c>
      <c r="P70" s="32"/>
      <c r="Q70" s="50"/>
      <c r="R70" s="32"/>
      <c r="S70" s="50"/>
      <c r="T70" s="32"/>
      <c r="U70" s="50"/>
      <c r="V70" s="29">
        <f t="shared" si="8"/>
        <v>0</v>
      </c>
      <c r="W70" s="29">
        <f t="shared" si="9"/>
        <v>0</v>
      </c>
      <c r="X70" s="27">
        <f t="shared" si="10"/>
        <v>0</v>
      </c>
      <c r="Y70" s="7">
        <f t="shared" si="11"/>
        <v>0</v>
      </c>
      <c r="Z70" s="30">
        <f t="shared" si="12"/>
        <v>0</v>
      </c>
      <c r="AA70" s="30">
        <f t="shared" si="13"/>
        <v>0</v>
      </c>
    </row>
    <row r="71" spans="1:27" ht="12.75" customHeight="1">
      <c r="A71" s="18">
        <v>65</v>
      </c>
      <c r="B71" s="17">
        <v>71</v>
      </c>
      <c r="C71" s="52"/>
      <c r="D71" s="17">
        <f>IF(C71=0,0,(LOOKUP(C71,HANDICAP!$E$3:$E$108,HANDICAP!$F$3:$F$108)))</f>
        <v>0</v>
      </c>
      <c r="E71" s="52"/>
      <c r="F71" s="17">
        <f>IF(E71=0,0,(LOOKUP(E71,HANDICAP!$E$3:$E$108,HANDICAP!$F$3:$F$108)))</f>
        <v>0</v>
      </c>
      <c r="G71" s="53"/>
      <c r="H71" s="19">
        <f>IF(C71=0,0,(LOOKUP(D71,HANDICAP!$A$3:$A$165,HANDICAP!$B$3:$B$165))+(LOOKUP(F71,HANDICAP!$A$3:$A$165,HANDICAP!$B$3:$B$165)))</f>
        <v>0</v>
      </c>
      <c r="I71" s="32"/>
      <c r="J71" s="50"/>
      <c r="K71" s="32"/>
      <c r="L71" s="50"/>
      <c r="M71" s="32"/>
      <c r="N71" s="50"/>
      <c r="O71" s="29">
        <f aca="true" t="shared" si="14" ref="O71:O102">IF(I71=0,0,IF(K71=0,(SUM(I71:N71)+($H71*1)),IF(M71=0,(SUM(I71:N71)+($H71*2)),(SUM(I71:N71)+($H71*3)))))</f>
        <v>0</v>
      </c>
      <c r="P71" s="32"/>
      <c r="Q71" s="50"/>
      <c r="R71" s="32"/>
      <c r="S71" s="50"/>
      <c r="T71" s="32"/>
      <c r="U71" s="50"/>
      <c r="V71" s="29">
        <f aca="true" t="shared" si="15" ref="V71:V102">IF(P71=0,0,IF(R71=0,(SUM(P71:U71)+($H71*1)),IF(T71=0,(SUM(P71:U71)+($H71*2)),(SUM(P71:U71)+($H71*3)))))</f>
        <v>0</v>
      </c>
      <c r="W71" s="29">
        <f aca="true" t="shared" si="16" ref="W71:W102">O71+V71</f>
        <v>0</v>
      </c>
      <c r="X71" s="27">
        <f aca="true" t="shared" si="17" ref="X71:X102">MAX(I71,J71,K71,L71,M71,N71,P71,Q71,R71,S71,T71,U71)</f>
        <v>0</v>
      </c>
      <c r="Y71" s="7">
        <f aca="true" t="shared" si="18" ref="Y71:Y102">T71+U71+H71</f>
        <v>0</v>
      </c>
      <c r="Z71" s="30">
        <f aca="true" t="shared" si="19" ref="Z71:Z102">(I71+K71+M71+P71+R71+T71)/6</f>
        <v>0</v>
      </c>
      <c r="AA71" s="30">
        <f aca="true" t="shared" si="20" ref="AA71:AA102">(J71+L71+N71+Q71+S71+U71)/6</f>
        <v>0</v>
      </c>
    </row>
    <row r="72" spans="1:27" ht="12.75" customHeight="1">
      <c r="A72" s="18">
        <v>66</v>
      </c>
      <c r="B72" s="17">
        <v>72</v>
      </c>
      <c r="C72" s="52"/>
      <c r="D72" s="17">
        <f>IF(C72=0,0,(LOOKUP(C72,HANDICAP!$E$3:$E$108,HANDICAP!$F$3:$F$108)))</f>
        <v>0</v>
      </c>
      <c r="E72" s="52"/>
      <c r="F72" s="38">
        <f>IF(E72=0,0,(LOOKUP(E72,HANDICAP!$E$3:$E$108,HANDICAP!$F$3:$F$108)))</f>
        <v>0</v>
      </c>
      <c r="G72" s="53"/>
      <c r="H72" s="19">
        <f>IF(C72=0,0,(LOOKUP(D72,HANDICAP!$A$3:$A$165,HANDICAP!$B$3:$B$165))+(LOOKUP(F72,HANDICAP!$A$3:$A$165,HANDICAP!$B$3:$B$165)))</f>
        <v>0</v>
      </c>
      <c r="I72" s="32"/>
      <c r="J72" s="50"/>
      <c r="K72" s="32"/>
      <c r="L72" s="50"/>
      <c r="M72" s="32"/>
      <c r="N72" s="50"/>
      <c r="O72" s="29">
        <f t="shared" si="14"/>
        <v>0</v>
      </c>
      <c r="P72" s="32"/>
      <c r="Q72" s="50"/>
      <c r="R72" s="32"/>
      <c r="S72" s="50"/>
      <c r="T72" s="32"/>
      <c r="U72" s="50"/>
      <c r="V72" s="29">
        <f t="shared" si="15"/>
        <v>0</v>
      </c>
      <c r="W72" s="29">
        <f t="shared" si="16"/>
        <v>0</v>
      </c>
      <c r="X72" s="27">
        <f t="shared" si="17"/>
        <v>0</v>
      </c>
      <c r="Y72" s="7">
        <f t="shared" si="18"/>
        <v>0</v>
      </c>
      <c r="Z72" s="30">
        <f t="shared" si="19"/>
        <v>0</v>
      </c>
      <c r="AA72" s="30">
        <f t="shared" si="20"/>
        <v>0</v>
      </c>
    </row>
    <row r="73" spans="1:27" ht="12.75" customHeight="1">
      <c r="A73" s="18">
        <v>67</v>
      </c>
      <c r="B73" s="17">
        <v>73</v>
      </c>
      <c r="C73" s="52"/>
      <c r="D73" s="17">
        <f>IF(C73=0,0,(LOOKUP(C73,HANDICAP!$E$3:$E$108,HANDICAP!$F$3:$F$108)))</f>
        <v>0</v>
      </c>
      <c r="E73" s="53"/>
      <c r="F73" s="38">
        <f>IF(E73=0,0,(LOOKUP(E73,HANDICAP!$E$3:$E$108,HANDICAP!$F$3:$F$108)))</f>
        <v>0</v>
      </c>
      <c r="G73" s="53"/>
      <c r="H73" s="19">
        <f>IF(C73=0,0,(LOOKUP(D73,HANDICAP!$A$3:$A$165,HANDICAP!$B$3:$B$165))+(LOOKUP(F73,HANDICAP!$A$3:$A$165,HANDICAP!$B$3:$B$165)))</f>
        <v>0</v>
      </c>
      <c r="I73" s="32"/>
      <c r="J73" s="50"/>
      <c r="K73" s="32"/>
      <c r="L73" s="50"/>
      <c r="M73" s="32"/>
      <c r="N73" s="50"/>
      <c r="O73" s="29">
        <f t="shared" si="14"/>
        <v>0</v>
      </c>
      <c r="P73" s="32"/>
      <c r="Q73" s="50"/>
      <c r="R73" s="32"/>
      <c r="S73" s="50"/>
      <c r="T73" s="32"/>
      <c r="U73" s="50"/>
      <c r="V73" s="29">
        <f t="shared" si="15"/>
        <v>0</v>
      </c>
      <c r="W73" s="29">
        <f t="shared" si="16"/>
        <v>0</v>
      </c>
      <c r="X73" s="27">
        <f t="shared" si="17"/>
        <v>0</v>
      </c>
      <c r="Y73" s="7">
        <f t="shared" si="18"/>
        <v>0</v>
      </c>
      <c r="Z73" s="30">
        <f t="shared" si="19"/>
        <v>0</v>
      </c>
      <c r="AA73" s="30">
        <f t="shared" si="20"/>
        <v>0</v>
      </c>
    </row>
    <row r="74" spans="1:27" ht="12.75" customHeight="1">
      <c r="A74" s="18">
        <v>68</v>
      </c>
      <c r="B74" s="17">
        <v>74</v>
      </c>
      <c r="C74" s="53"/>
      <c r="D74" s="38">
        <f>IF(C74=0,0,(LOOKUP(C74,HANDICAP!$E$3:$E$108,HANDICAP!$F$3:$F$108)))</f>
        <v>0</v>
      </c>
      <c r="E74" s="53"/>
      <c r="F74" s="38">
        <f>IF(E74=0,0,(LOOKUP(E74,HANDICAP!$E$3:$E$108,HANDICAP!$F$3:$F$108)))</f>
        <v>0</v>
      </c>
      <c r="G74" s="53"/>
      <c r="H74" s="19">
        <f>IF(C74=0,0,(LOOKUP(D74,HANDICAP!$A$3:$A$165,HANDICAP!$B$3:$B$165))+(LOOKUP(F74,HANDICAP!$A$3:$A$165,HANDICAP!$B$3:$B$165)))</f>
        <v>0</v>
      </c>
      <c r="I74" s="32"/>
      <c r="J74" s="50"/>
      <c r="K74" s="32"/>
      <c r="L74" s="50"/>
      <c r="M74" s="32"/>
      <c r="N74" s="50"/>
      <c r="O74" s="29">
        <f t="shared" si="14"/>
        <v>0</v>
      </c>
      <c r="P74" s="32"/>
      <c r="Q74" s="50"/>
      <c r="R74" s="32"/>
      <c r="S74" s="50"/>
      <c r="T74" s="32"/>
      <c r="U74" s="50"/>
      <c r="V74" s="29">
        <f t="shared" si="15"/>
        <v>0</v>
      </c>
      <c r="W74" s="29">
        <f t="shared" si="16"/>
        <v>0</v>
      </c>
      <c r="X74" s="27">
        <f t="shared" si="17"/>
        <v>0</v>
      </c>
      <c r="Y74" s="7">
        <f t="shared" si="18"/>
        <v>0</v>
      </c>
      <c r="Z74" s="30">
        <f t="shared" si="19"/>
        <v>0</v>
      </c>
      <c r="AA74" s="30">
        <f t="shared" si="20"/>
        <v>0</v>
      </c>
    </row>
    <row r="75" spans="1:27" ht="12.75" customHeight="1">
      <c r="A75" s="18">
        <v>69</v>
      </c>
      <c r="B75" s="17">
        <v>75</v>
      </c>
      <c r="C75" s="76"/>
      <c r="D75" s="38">
        <f>IF(C75=0,0,(LOOKUP(C75,HANDICAP!$E$3:$E$108,HANDICAP!$F$3:$F$108)))</f>
        <v>0</v>
      </c>
      <c r="E75" s="74"/>
      <c r="F75" s="38">
        <f>IF(E75=0,0,(LOOKUP(E75,HANDICAP!$E$3:$E$108,HANDICAP!$F$3:$F$108)))</f>
        <v>0</v>
      </c>
      <c r="G75" s="76"/>
      <c r="H75" s="19">
        <f>IF(C75=0,0,(LOOKUP(D75,HANDICAP!$A$3:$A$165,HANDICAP!$B$3:$B$165))+(LOOKUP(F75,HANDICAP!$A$3:$A$165,HANDICAP!$B$3:$B$165)))</f>
        <v>0</v>
      </c>
      <c r="I75" s="32"/>
      <c r="J75" s="50"/>
      <c r="K75" s="32"/>
      <c r="L75" s="50"/>
      <c r="M75" s="32"/>
      <c r="N75" s="50"/>
      <c r="O75" s="29">
        <f t="shared" si="14"/>
        <v>0</v>
      </c>
      <c r="P75" s="32"/>
      <c r="Q75" s="50"/>
      <c r="R75" s="32"/>
      <c r="S75" s="50"/>
      <c r="T75" s="32"/>
      <c r="U75" s="50"/>
      <c r="V75" s="29">
        <f t="shared" si="15"/>
        <v>0</v>
      </c>
      <c r="W75" s="29">
        <f t="shared" si="16"/>
        <v>0</v>
      </c>
      <c r="X75" s="27">
        <f t="shared" si="17"/>
        <v>0</v>
      </c>
      <c r="Y75" s="7">
        <f t="shared" si="18"/>
        <v>0</v>
      </c>
      <c r="Z75" s="30">
        <f t="shared" si="19"/>
        <v>0</v>
      </c>
      <c r="AA75" s="30">
        <f t="shared" si="20"/>
        <v>0</v>
      </c>
    </row>
    <row r="76" spans="1:27" ht="12.75" customHeight="1">
      <c r="A76" s="18">
        <v>70</v>
      </c>
      <c r="B76" s="17">
        <v>76</v>
      </c>
      <c r="C76" s="53" t="s">
        <v>25</v>
      </c>
      <c r="D76" s="38">
        <f>IF(C76=0,0,(LOOKUP(C76,HANDICAP!$E$3:$E$108,HANDICAP!$F$3:$F$108)))</f>
        <v>171</v>
      </c>
      <c r="E76" s="53" t="s">
        <v>82</v>
      </c>
      <c r="F76" s="38">
        <f>IF(E76=0,0,(LOOKUP(E76,HANDICAP!$E$3:$E$108,HANDICAP!$F$3:$F$108)))</f>
        <v>200</v>
      </c>
      <c r="G76" s="74" t="s">
        <v>145</v>
      </c>
      <c r="H76" s="19">
        <f>IF(C76=0,0,(LOOKUP(D76,HANDICAP!$A$3:$A$165,HANDICAP!$B$3:$B$165))+(LOOKUP(F76,HANDICAP!$A$3:$A$165,HANDICAP!$B$3:$B$165)))</f>
        <v>66</v>
      </c>
      <c r="I76" s="32">
        <v>153</v>
      </c>
      <c r="J76" s="50">
        <v>173</v>
      </c>
      <c r="K76" s="32">
        <v>158</v>
      </c>
      <c r="L76" s="50">
        <v>268</v>
      </c>
      <c r="M76" s="32">
        <v>175</v>
      </c>
      <c r="N76" s="50">
        <v>194</v>
      </c>
      <c r="O76" s="29">
        <f t="shared" si="14"/>
        <v>1319</v>
      </c>
      <c r="P76" s="32">
        <v>201</v>
      </c>
      <c r="Q76" s="50">
        <v>231</v>
      </c>
      <c r="R76" s="32">
        <v>153</v>
      </c>
      <c r="S76" s="50">
        <v>190</v>
      </c>
      <c r="T76" s="32">
        <v>184</v>
      </c>
      <c r="U76" s="50">
        <v>268</v>
      </c>
      <c r="V76" s="29">
        <f t="shared" si="15"/>
        <v>1425</v>
      </c>
      <c r="W76" s="29">
        <f t="shared" si="16"/>
        <v>2744</v>
      </c>
      <c r="X76" s="27">
        <f t="shared" si="17"/>
        <v>268</v>
      </c>
      <c r="Y76" s="7">
        <f t="shared" si="18"/>
        <v>518</v>
      </c>
      <c r="Z76" s="30">
        <f t="shared" si="19"/>
        <v>170.66666666666666</v>
      </c>
      <c r="AA76" s="30">
        <f t="shared" si="20"/>
        <v>220.66666666666666</v>
      </c>
    </row>
    <row r="77" spans="1:27" ht="12.75" customHeight="1">
      <c r="A77" s="18">
        <v>71</v>
      </c>
      <c r="B77" s="17">
        <v>77</v>
      </c>
      <c r="C77" s="74" t="s">
        <v>75</v>
      </c>
      <c r="D77" s="17">
        <f>IF(C77=0,0,(LOOKUP(C77,HANDICAP!$E$3:$E$108,HANDICAP!$F$3:$F$108)))</f>
        <v>169</v>
      </c>
      <c r="E77" s="52" t="s">
        <v>51</v>
      </c>
      <c r="F77" s="17">
        <f>IF(E77=0,0,(LOOKUP(E77,HANDICAP!$E$3:$E$108,HANDICAP!$F$3:$F$108)))</f>
        <v>184</v>
      </c>
      <c r="G77" s="74" t="s">
        <v>136</v>
      </c>
      <c r="H77" s="19">
        <f>IF(C77=0,0,(LOOKUP(D77,HANDICAP!$A$3:$A$165,HANDICAP!$B$3:$B$165))+(LOOKUP(F77,HANDICAP!$A$3:$A$165,HANDICAP!$B$3:$B$165)))</f>
        <v>79</v>
      </c>
      <c r="I77" s="32">
        <v>214</v>
      </c>
      <c r="J77" s="50">
        <v>188</v>
      </c>
      <c r="K77" s="32">
        <v>175</v>
      </c>
      <c r="L77" s="50">
        <v>192</v>
      </c>
      <c r="M77" s="32">
        <v>161</v>
      </c>
      <c r="N77" s="50">
        <v>222</v>
      </c>
      <c r="O77" s="29">
        <f t="shared" si="14"/>
        <v>1389</v>
      </c>
      <c r="P77" s="32">
        <v>183</v>
      </c>
      <c r="Q77" s="50">
        <v>153</v>
      </c>
      <c r="R77" s="32">
        <v>214</v>
      </c>
      <c r="S77" s="50">
        <v>258</v>
      </c>
      <c r="T77" s="32">
        <v>134</v>
      </c>
      <c r="U77" s="50">
        <v>150</v>
      </c>
      <c r="V77" s="29">
        <f t="shared" si="15"/>
        <v>1329</v>
      </c>
      <c r="W77" s="29">
        <f t="shared" si="16"/>
        <v>2718</v>
      </c>
      <c r="X77" s="27">
        <f t="shared" si="17"/>
        <v>258</v>
      </c>
      <c r="Y77" s="7">
        <f t="shared" si="18"/>
        <v>363</v>
      </c>
      <c r="Z77" s="30">
        <f t="shared" si="19"/>
        <v>180.16666666666666</v>
      </c>
      <c r="AA77" s="30">
        <f t="shared" si="20"/>
        <v>193.83333333333334</v>
      </c>
    </row>
    <row r="78" spans="1:27" ht="12.75" customHeight="1">
      <c r="A78" s="18">
        <v>72</v>
      </c>
      <c r="B78" s="17">
        <v>78</v>
      </c>
      <c r="C78" s="76" t="s">
        <v>139</v>
      </c>
      <c r="D78" s="38">
        <f>IF(C78=0,0,(LOOKUP(C78,HANDICAP!$E$3:$E$108,HANDICAP!$F$3:$F$108)))</f>
        <v>172</v>
      </c>
      <c r="E78" s="74" t="s">
        <v>63</v>
      </c>
      <c r="F78" s="17">
        <f>IF(E78=0,0,(LOOKUP(E78,HANDICAP!$E$3:$E$108,HANDICAP!$F$3:$F$108)))</f>
        <v>170</v>
      </c>
      <c r="G78" s="74" t="s">
        <v>137</v>
      </c>
      <c r="H78" s="19">
        <f>IF(C78=0,0,(LOOKUP(D78,HANDICAP!$A$3:$A$165,HANDICAP!$B$3:$B$165))+(LOOKUP(F78,HANDICAP!$A$3:$A$165,HANDICAP!$B$3:$B$165)))</f>
        <v>88</v>
      </c>
      <c r="I78" s="32">
        <v>156</v>
      </c>
      <c r="J78" s="50">
        <v>201</v>
      </c>
      <c r="K78" s="32">
        <v>171</v>
      </c>
      <c r="L78" s="50">
        <v>183</v>
      </c>
      <c r="M78" s="32">
        <v>198</v>
      </c>
      <c r="N78" s="50">
        <v>189</v>
      </c>
      <c r="O78" s="29">
        <f t="shared" si="14"/>
        <v>1362</v>
      </c>
      <c r="P78" s="32">
        <v>172</v>
      </c>
      <c r="Q78" s="50">
        <v>169</v>
      </c>
      <c r="R78" s="32">
        <v>177</v>
      </c>
      <c r="S78" s="50">
        <v>168</v>
      </c>
      <c r="T78" s="32">
        <v>160</v>
      </c>
      <c r="U78" s="50">
        <v>189</v>
      </c>
      <c r="V78" s="29">
        <f t="shared" si="15"/>
        <v>1299</v>
      </c>
      <c r="W78" s="29">
        <f t="shared" si="16"/>
        <v>2661</v>
      </c>
      <c r="X78" s="27">
        <f t="shared" si="17"/>
        <v>201</v>
      </c>
      <c r="Y78" s="7">
        <f t="shared" si="18"/>
        <v>437</v>
      </c>
      <c r="Z78" s="30">
        <f t="shared" si="19"/>
        <v>172.33333333333334</v>
      </c>
      <c r="AA78" s="30">
        <f t="shared" si="20"/>
        <v>183.16666666666666</v>
      </c>
    </row>
    <row r="79" spans="1:27" ht="12.75" customHeight="1">
      <c r="A79" s="18">
        <v>73</v>
      </c>
      <c r="B79" s="17">
        <v>79</v>
      </c>
      <c r="C79" s="52" t="s">
        <v>140</v>
      </c>
      <c r="D79" s="38">
        <f>IF(C79=0,0,(LOOKUP(C79,HANDICAP!$E$3:$E$108,HANDICAP!$F$3:$F$108)))</f>
        <v>114</v>
      </c>
      <c r="E79" s="53" t="s">
        <v>45</v>
      </c>
      <c r="F79" s="38">
        <f>IF(E79=0,0,(LOOKUP(E79,HANDICAP!$E$3:$E$108,HANDICAP!$F$3:$F$108)))</f>
        <v>161</v>
      </c>
      <c r="G79" s="53" t="s">
        <v>138</v>
      </c>
      <c r="H79" s="19">
        <f>IF(C79=0,0,(LOOKUP(D79,HANDICAP!$A$3:$A$165,HANDICAP!$B$3:$B$165))+(LOOKUP(F79,HANDICAP!$A$3:$A$165,HANDICAP!$B$3:$B$165)))</f>
        <v>138</v>
      </c>
      <c r="I79" s="32">
        <v>97</v>
      </c>
      <c r="J79" s="50">
        <v>136</v>
      </c>
      <c r="K79" s="32">
        <v>95</v>
      </c>
      <c r="L79" s="50">
        <v>168</v>
      </c>
      <c r="M79" s="32">
        <v>127</v>
      </c>
      <c r="N79" s="50">
        <v>201</v>
      </c>
      <c r="O79" s="29">
        <f t="shared" si="14"/>
        <v>1238</v>
      </c>
      <c r="P79" s="32">
        <v>132</v>
      </c>
      <c r="Q79" s="50">
        <v>197</v>
      </c>
      <c r="R79" s="32">
        <v>117</v>
      </c>
      <c r="S79" s="50">
        <v>169</v>
      </c>
      <c r="T79" s="32">
        <v>143</v>
      </c>
      <c r="U79" s="50">
        <v>145</v>
      </c>
      <c r="V79" s="29">
        <f t="shared" si="15"/>
        <v>1317</v>
      </c>
      <c r="W79" s="29">
        <f t="shared" si="16"/>
        <v>2555</v>
      </c>
      <c r="X79" s="27">
        <f t="shared" si="17"/>
        <v>201</v>
      </c>
      <c r="Y79" s="7">
        <f t="shared" si="18"/>
        <v>426</v>
      </c>
      <c r="Z79" s="30">
        <f t="shared" si="19"/>
        <v>118.5</v>
      </c>
      <c r="AA79" s="30">
        <f t="shared" si="20"/>
        <v>169.33333333333334</v>
      </c>
    </row>
    <row r="80" spans="1:27" ht="12.75" customHeight="1">
      <c r="A80" s="18">
        <v>74</v>
      </c>
      <c r="B80" s="17">
        <v>80</v>
      </c>
      <c r="C80" s="76" t="s">
        <v>67</v>
      </c>
      <c r="D80" s="38">
        <f>IF(C80=0,0,(LOOKUP(C80,HANDICAP!$E$3:$E$108,HANDICAP!$F$3:$F$108)))</f>
        <v>152</v>
      </c>
      <c r="E80" s="76" t="s">
        <v>144</v>
      </c>
      <c r="F80" s="38">
        <f>IF(E80=0,0,(LOOKUP(E80,HANDICAP!$E$3:$E$108,HANDICAP!$F$3:$F$108)))</f>
        <v>115</v>
      </c>
      <c r="G80" s="53" t="s">
        <v>146</v>
      </c>
      <c r="H80" s="19">
        <f>IF(C80=0,0,(LOOKUP(D80,HANDICAP!$A$3:$A$165,HANDICAP!$B$3:$B$165))+(LOOKUP(F80,HANDICAP!$A$3:$A$165,HANDICAP!$B$3:$B$165)))</f>
        <v>144</v>
      </c>
      <c r="I80" s="32">
        <v>139</v>
      </c>
      <c r="J80" s="50">
        <v>112</v>
      </c>
      <c r="K80" s="32">
        <v>162</v>
      </c>
      <c r="L80" s="50">
        <v>129</v>
      </c>
      <c r="M80" s="32">
        <v>155</v>
      </c>
      <c r="N80" s="50">
        <v>117</v>
      </c>
      <c r="O80" s="29">
        <f t="shared" si="14"/>
        <v>1246</v>
      </c>
      <c r="P80" s="32">
        <v>141</v>
      </c>
      <c r="Q80" s="50">
        <v>124</v>
      </c>
      <c r="R80" s="32">
        <v>173</v>
      </c>
      <c r="S80" s="50">
        <v>133</v>
      </c>
      <c r="T80" s="32">
        <v>184</v>
      </c>
      <c r="U80" s="50">
        <v>113</v>
      </c>
      <c r="V80" s="29">
        <f t="shared" si="15"/>
        <v>1300</v>
      </c>
      <c r="W80" s="29">
        <f t="shared" si="16"/>
        <v>2546</v>
      </c>
      <c r="X80" s="27">
        <f t="shared" si="17"/>
        <v>184</v>
      </c>
      <c r="Y80" s="7">
        <f t="shared" si="18"/>
        <v>441</v>
      </c>
      <c r="Z80" s="30">
        <f t="shared" si="19"/>
        <v>159</v>
      </c>
      <c r="AA80" s="30">
        <f t="shared" si="20"/>
        <v>121.33333333333333</v>
      </c>
    </row>
    <row r="81" spans="1:27" ht="12.75" customHeight="1">
      <c r="A81" s="18">
        <v>75</v>
      </c>
      <c r="B81" s="17">
        <v>81</v>
      </c>
      <c r="C81" s="76" t="s">
        <v>141</v>
      </c>
      <c r="D81" s="38">
        <f>IF(C81=0,0,(LOOKUP(C81,HANDICAP!$E$3:$E$108,HANDICAP!$F$3:$F$108)))</f>
        <v>136</v>
      </c>
      <c r="E81" s="52" t="s">
        <v>104</v>
      </c>
      <c r="F81" s="17">
        <f>IF(E81=0,0,(LOOKUP(E81,HANDICAP!$E$3:$E$108,HANDICAP!$F$3:$F$108)))</f>
        <v>193</v>
      </c>
      <c r="G81" s="76" t="s">
        <v>147</v>
      </c>
      <c r="H81" s="19">
        <f>IF(C81=0,0,(LOOKUP(D81,HANDICAP!$A$3:$A$165,HANDICAP!$B$3:$B$165))+(LOOKUP(F81,HANDICAP!$A$3:$A$165,HANDICAP!$B$3:$B$165)))</f>
        <v>97</v>
      </c>
      <c r="I81" s="32">
        <v>153</v>
      </c>
      <c r="J81" s="50">
        <v>199</v>
      </c>
      <c r="K81" s="32">
        <v>128</v>
      </c>
      <c r="L81" s="50">
        <v>172</v>
      </c>
      <c r="M81" s="32">
        <v>118</v>
      </c>
      <c r="N81" s="50">
        <v>169</v>
      </c>
      <c r="O81" s="29">
        <f t="shared" si="14"/>
        <v>1230</v>
      </c>
      <c r="P81" s="32">
        <v>136</v>
      </c>
      <c r="Q81" s="50">
        <v>239</v>
      </c>
      <c r="R81" s="32">
        <v>170</v>
      </c>
      <c r="S81" s="50">
        <v>229</v>
      </c>
      <c r="T81" s="32">
        <v>152</v>
      </c>
      <c r="U81" s="50">
        <v>146</v>
      </c>
      <c r="V81" s="29">
        <f t="shared" si="15"/>
        <v>1363</v>
      </c>
      <c r="W81" s="29">
        <f t="shared" si="16"/>
        <v>2593</v>
      </c>
      <c r="X81" s="27">
        <f t="shared" si="17"/>
        <v>239</v>
      </c>
      <c r="Y81" s="7">
        <f t="shared" si="18"/>
        <v>395</v>
      </c>
      <c r="Z81" s="30">
        <f t="shared" si="19"/>
        <v>142.83333333333334</v>
      </c>
      <c r="AA81" s="30">
        <f t="shared" si="20"/>
        <v>192.33333333333334</v>
      </c>
    </row>
    <row r="82" spans="1:27" ht="12.75" customHeight="1">
      <c r="A82" s="18">
        <v>76</v>
      </c>
      <c r="B82" s="17">
        <v>82</v>
      </c>
      <c r="C82" s="52" t="s">
        <v>70</v>
      </c>
      <c r="D82" s="17">
        <f>IF(C82=0,0,(LOOKUP(C82,HANDICAP!$E$3:$E$108,HANDICAP!$F$3:$F$108)))</f>
        <v>198</v>
      </c>
      <c r="E82" s="74" t="s">
        <v>64</v>
      </c>
      <c r="F82" s="17">
        <f>IF(E82=0,0,(LOOKUP(E82,HANDICAP!$E$3:$E$108,HANDICAP!$F$3:$F$108)))</f>
        <v>208</v>
      </c>
      <c r="G82" s="52" t="s">
        <v>188</v>
      </c>
      <c r="H82" s="19">
        <f>IF(C82=0,0,(LOOKUP(D82,HANDICAP!$A$3:$A$165,HANDICAP!$B$3:$B$165))+(LOOKUP(F82,HANDICAP!$A$3:$A$165,HANDICAP!$B$3:$B$165)))</f>
        <v>40</v>
      </c>
      <c r="I82" s="32">
        <v>191</v>
      </c>
      <c r="J82" s="50">
        <v>214</v>
      </c>
      <c r="K82" s="32">
        <v>206</v>
      </c>
      <c r="L82" s="50">
        <v>178</v>
      </c>
      <c r="M82" s="32">
        <v>178</v>
      </c>
      <c r="N82" s="50">
        <v>190</v>
      </c>
      <c r="O82" s="29">
        <f t="shared" si="14"/>
        <v>1277</v>
      </c>
      <c r="P82" s="32">
        <v>234</v>
      </c>
      <c r="Q82" s="50">
        <v>244</v>
      </c>
      <c r="R82" s="32">
        <v>192</v>
      </c>
      <c r="S82" s="50">
        <v>189</v>
      </c>
      <c r="T82" s="32">
        <v>218</v>
      </c>
      <c r="U82" s="50">
        <v>182</v>
      </c>
      <c r="V82" s="29">
        <f t="shared" si="15"/>
        <v>1379</v>
      </c>
      <c r="W82" s="29">
        <f t="shared" si="16"/>
        <v>2656</v>
      </c>
      <c r="X82" s="27">
        <f t="shared" si="17"/>
        <v>244</v>
      </c>
      <c r="Y82" s="7">
        <f t="shared" si="18"/>
        <v>440</v>
      </c>
      <c r="Z82" s="30">
        <f t="shared" si="19"/>
        <v>203.16666666666666</v>
      </c>
      <c r="AA82" s="30">
        <f t="shared" si="20"/>
        <v>199.5</v>
      </c>
    </row>
    <row r="83" spans="1:27" ht="12.75" customHeight="1">
      <c r="A83" s="18">
        <v>77</v>
      </c>
      <c r="B83" s="17">
        <v>83</v>
      </c>
      <c r="C83" s="52" t="s">
        <v>143</v>
      </c>
      <c r="D83" s="17">
        <f>IF(C83=0,0,(LOOKUP(C83,HANDICAP!$E$3:$E$108,HANDICAP!$F$3:$F$108)))</f>
        <v>150</v>
      </c>
      <c r="E83" s="52" t="s">
        <v>91</v>
      </c>
      <c r="F83" s="38">
        <f>IF(E83=0,0,(LOOKUP(E83,HANDICAP!$E$3:$E$108,HANDICAP!$F$3:$F$108)))</f>
        <v>203</v>
      </c>
      <c r="G83" s="53" t="s">
        <v>189</v>
      </c>
      <c r="H83" s="19">
        <f>IF(C83=0,0,(LOOKUP(D83,HANDICAP!$A$3:$A$165,HANDICAP!$B$3:$B$165))+(LOOKUP(F83,HANDICAP!$A$3:$A$165,HANDICAP!$B$3:$B$165)))</f>
        <v>80</v>
      </c>
      <c r="I83" s="32">
        <v>130</v>
      </c>
      <c r="J83" s="50">
        <v>216</v>
      </c>
      <c r="K83" s="32">
        <v>148</v>
      </c>
      <c r="L83" s="50">
        <v>221</v>
      </c>
      <c r="M83" s="32">
        <v>190</v>
      </c>
      <c r="N83" s="50">
        <v>210</v>
      </c>
      <c r="O83" s="29">
        <f t="shared" si="14"/>
        <v>1355</v>
      </c>
      <c r="P83" s="32">
        <v>190</v>
      </c>
      <c r="Q83" s="50">
        <v>200</v>
      </c>
      <c r="R83" s="32">
        <v>149</v>
      </c>
      <c r="S83" s="50">
        <v>235</v>
      </c>
      <c r="T83" s="32">
        <v>217</v>
      </c>
      <c r="U83" s="50">
        <v>216</v>
      </c>
      <c r="V83" s="29">
        <f t="shared" si="15"/>
        <v>1447</v>
      </c>
      <c r="W83" s="29">
        <f t="shared" si="16"/>
        <v>2802</v>
      </c>
      <c r="X83" s="27">
        <f t="shared" si="17"/>
        <v>235</v>
      </c>
      <c r="Y83" s="7">
        <f t="shared" si="18"/>
        <v>513</v>
      </c>
      <c r="Z83" s="30">
        <f t="shared" si="19"/>
        <v>170.66666666666666</v>
      </c>
      <c r="AA83" s="30">
        <f t="shared" si="20"/>
        <v>216.33333333333334</v>
      </c>
    </row>
    <row r="84" spans="1:27" ht="12.75" customHeight="1">
      <c r="A84" s="18">
        <v>78</v>
      </c>
      <c r="B84" s="17">
        <v>84</v>
      </c>
      <c r="C84" s="74" t="s">
        <v>36</v>
      </c>
      <c r="D84" s="17">
        <f>IF(C84=0,0,(LOOKUP(C84,HANDICAP!$E$3:$E$108,HANDICAP!$F$3:$F$108)))</f>
        <v>166</v>
      </c>
      <c r="E84" s="74" t="s">
        <v>69</v>
      </c>
      <c r="F84" s="38">
        <f>IF(E84=0,0,(LOOKUP(E84,HANDICAP!$E$3:$E$108,HANDICAP!$F$3:$F$108)))</f>
        <v>182</v>
      </c>
      <c r="G84" s="53" t="s">
        <v>148</v>
      </c>
      <c r="H84" s="19">
        <f>IF(C84=0,0,(LOOKUP(D84,HANDICAP!$A$3:$A$165,HANDICAP!$B$3:$B$165))+(LOOKUP(F84,HANDICAP!$A$3:$A$165,HANDICAP!$B$3:$B$165)))</f>
        <v>84</v>
      </c>
      <c r="I84" s="32">
        <v>173</v>
      </c>
      <c r="J84" s="50">
        <v>246</v>
      </c>
      <c r="K84" s="32">
        <v>158</v>
      </c>
      <c r="L84" s="50">
        <v>204</v>
      </c>
      <c r="M84" s="32">
        <v>155</v>
      </c>
      <c r="N84" s="50">
        <v>182</v>
      </c>
      <c r="O84" s="29">
        <f t="shared" si="14"/>
        <v>1370</v>
      </c>
      <c r="P84" s="32">
        <v>158</v>
      </c>
      <c r="Q84" s="50">
        <v>215</v>
      </c>
      <c r="R84" s="32">
        <v>166</v>
      </c>
      <c r="S84" s="50">
        <v>162</v>
      </c>
      <c r="T84" s="32">
        <v>156</v>
      </c>
      <c r="U84" s="50">
        <v>222</v>
      </c>
      <c r="V84" s="29">
        <f t="shared" si="15"/>
        <v>1331</v>
      </c>
      <c r="W84" s="29">
        <f t="shared" si="16"/>
        <v>2701</v>
      </c>
      <c r="X84" s="27">
        <f t="shared" si="17"/>
        <v>246</v>
      </c>
      <c r="Y84" s="7">
        <f t="shared" si="18"/>
        <v>462</v>
      </c>
      <c r="Z84" s="30">
        <f t="shared" si="19"/>
        <v>161</v>
      </c>
      <c r="AA84" s="30">
        <f t="shared" si="20"/>
        <v>205.16666666666666</v>
      </c>
    </row>
    <row r="85" spans="1:27" ht="12.75" customHeight="1">
      <c r="A85" s="18">
        <v>79</v>
      </c>
      <c r="B85" s="17">
        <v>85</v>
      </c>
      <c r="C85" s="74" t="s">
        <v>162</v>
      </c>
      <c r="D85" s="17">
        <f>IF(C85=0,0,(LOOKUP(C85,HANDICAP!$E$3:$E$108,HANDICAP!$F$3:$F$108)))</f>
        <v>187</v>
      </c>
      <c r="E85" s="74" t="s">
        <v>30</v>
      </c>
      <c r="F85" s="38">
        <f>IF(E85=0,0,(LOOKUP(E85,HANDICAP!$E$3:$E$108,HANDICAP!$F$3:$F$108)))</f>
        <v>179</v>
      </c>
      <c r="G85" s="53" t="s">
        <v>149</v>
      </c>
      <c r="H85" s="19">
        <f>IF(C85=0,0,(LOOKUP(D85,HANDICAP!$A$3:$A$165,HANDICAP!$B$3:$B$165))+(LOOKUP(F85,HANDICAP!$A$3:$A$165,HANDICAP!$B$3:$B$165)))</f>
        <v>70</v>
      </c>
      <c r="I85" s="32">
        <v>200</v>
      </c>
      <c r="J85" s="50">
        <v>183</v>
      </c>
      <c r="K85" s="32">
        <v>199</v>
      </c>
      <c r="L85" s="50">
        <v>179</v>
      </c>
      <c r="M85" s="32">
        <v>164</v>
      </c>
      <c r="N85" s="50">
        <v>157</v>
      </c>
      <c r="O85" s="29">
        <f t="shared" si="14"/>
        <v>1292</v>
      </c>
      <c r="P85" s="32">
        <v>190</v>
      </c>
      <c r="Q85" s="50">
        <v>147</v>
      </c>
      <c r="R85" s="32">
        <v>157</v>
      </c>
      <c r="S85" s="50">
        <v>211</v>
      </c>
      <c r="T85" s="32">
        <v>177</v>
      </c>
      <c r="U85" s="50">
        <v>189</v>
      </c>
      <c r="V85" s="29">
        <f t="shared" si="15"/>
        <v>1281</v>
      </c>
      <c r="W85" s="29">
        <f t="shared" si="16"/>
        <v>2573</v>
      </c>
      <c r="X85" s="27">
        <f t="shared" si="17"/>
        <v>211</v>
      </c>
      <c r="Y85" s="7">
        <f t="shared" si="18"/>
        <v>436</v>
      </c>
      <c r="Z85" s="30">
        <f t="shared" si="19"/>
        <v>181.16666666666666</v>
      </c>
      <c r="AA85" s="30">
        <f t="shared" si="20"/>
        <v>177.66666666666666</v>
      </c>
    </row>
    <row r="86" spans="1:27" ht="12.75" customHeight="1">
      <c r="A86" s="18">
        <v>80</v>
      </c>
      <c r="B86" s="17">
        <v>86</v>
      </c>
      <c r="C86" s="91" t="s">
        <v>108</v>
      </c>
      <c r="D86" s="17">
        <f>IF(C86=0,0,(LOOKUP(C86,HANDICAP!$E$3:$E$108,HANDICAP!$F$3:$F$108)))</f>
        <v>161</v>
      </c>
      <c r="E86" s="91" t="s">
        <v>101</v>
      </c>
      <c r="F86" s="38">
        <f>IF(E86=0,0,(LOOKUP(E86,HANDICAP!$E$3:$E$108,HANDICAP!$F$3:$F$108)))</f>
        <v>151</v>
      </c>
      <c r="G86" s="53" t="s">
        <v>195</v>
      </c>
      <c r="H86" s="19">
        <f>IF(C86=0,0,(LOOKUP(D86,HANDICAP!$A$3:$A$165,HANDICAP!$B$3:$B$165))+(LOOKUP(F86,HANDICAP!$A$3:$A$165,HANDICAP!$B$3:$B$165)))</f>
        <v>110</v>
      </c>
      <c r="I86" s="32">
        <v>182</v>
      </c>
      <c r="J86" s="50">
        <v>193</v>
      </c>
      <c r="K86" s="32">
        <v>176</v>
      </c>
      <c r="L86" s="50">
        <v>159</v>
      </c>
      <c r="M86" s="32">
        <v>146</v>
      </c>
      <c r="N86" s="50">
        <v>189</v>
      </c>
      <c r="O86" s="29">
        <f t="shared" si="14"/>
        <v>1375</v>
      </c>
      <c r="P86" s="32">
        <v>162</v>
      </c>
      <c r="Q86" s="50">
        <v>159</v>
      </c>
      <c r="R86" s="32">
        <v>179</v>
      </c>
      <c r="S86" s="50">
        <v>196</v>
      </c>
      <c r="T86" s="32">
        <v>135</v>
      </c>
      <c r="U86" s="50">
        <v>190</v>
      </c>
      <c r="V86" s="29">
        <f t="shared" si="15"/>
        <v>1351</v>
      </c>
      <c r="W86" s="29">
        <f t="shared" si="16"/>
        <v>2726</v>
      </c>
      <c r="X86" s="27">
        <f t="shared" si="17"/>
        <v>196</v>
      </c>
      <c r="Y86" s="7">
        <f t="shared" si="18"/>
        <v>435</v>
      </c>
      <c r="Z86" s="30">
        <f t="shared" si="19"/>
        <v>163.33333333333334</v>
      </c>
      <c r="AA86" s="30">
        <f t="shared" si="20"/>
        <v>181</v>
      </c>
    </row>
    <row r="87" spans="1:27" ht="12.75" customHeight="1">
      <c r="A87" s="18">
        <v>81</v>
      </c>
      <c r="B87" s="17">
        <v>87</v>
      </c>
      <c r="C87" s="74"/>
      <c r="D87" s="17">
        <f>IF(C87=0,0,(LOOKUP(C87,HANDICAP!$E$3:$E$108,HANDICAP!$F$3:$F$108)))</f>
        <v>0</v>
      </c>
      <c r="E87" s="74"/>
      <c r="F87" s="38">
        <f>IF(E87=0,0,(LOOKUP(E87,HANDICAP!$E$3:$E$108,HANDICAP!$F$3:$F$108)))</f>
        <v>0</v>
      </c>
      <c r="G87" s="53"/>
      <c r="H87" s="19">
        <f>IF(C87=0,0,(LOOKUP(D87,HANDICAP!$A$3:$A$165,HANDICAP!$B$3:$B$165))+(LOOKUP(F87,HANDICAP!$A$3:$A$165,HANDICAP!$B$3:$B$165)))</f>
        <v>0</v>
      </c>
      <c r="I87" s="32"/>
      <c r="J87" s="50"/>
      <c r="K87" s="32"/>
      <c r="L87" s="50"/>
      <c r="M87" s="32"/>
      <c r="N87" s="50"/>
      <c r="O87" s="29">
        <f t="shared" si="14"/>
        <v>0</v>
      </c>
      <c r="P87" s="32"/>
      <c r="Q87" s="50"/>
      <c r="R87" s="32"/>
      <c r="S87" s="50"/>
      <c r="T87" s="32"/>
      <c r="U87" s="50"/>
      <c r="V87" s="29">
        <f t="shared" si="15"/>
        <v>0</v>
      </c>
      <c r="W87" s="29">
        <f t="shared" si="16"/>
        <v>0</v>
      </c>
      <c r="X87" s="27">
        <f t="shared" si="17"/>
        <v>0</v>
      </c>
      <c r="Y87" s="7">
        <f t="shared" si="18"/>
        <v>0</v>
      </c>
      <c r="Z87" s="30">
        <f t="shared" si="19"/>
        <v>0</v>
      </c>
      <c r="AA87" s="30">
        <f t="shared" si="20"/>
        <v>0</v>
      </c>
    </row>
    <row r="88" spans="1:27" ht="12.75" customHeight="1">
      <c r="A88" s="18">
        <v>82</v>
      </c>
      <c r="B88" s="17">
        <v>88</v>
      </c>
      <c r="C88" s="74"/>
      <c r="D88" s="17">
        <f>IF(C88=0,0,(LOOKUP(C88,HANDICAP!$E$3:$E$108,HANDICAP!$F$3:$F$108)))</f>
        <v>0</v>
      </c>
      <c r="E88" s="74"/>
      <c r="F88" s="38">
        <f>IF(E88=0,0,(LOOKUP(E88,HANDICAP!$E$3:$E$108,HANDICAP!$F$3:$F$108)))</f>
        <v>0</v>
      </c>
      <c r="G88" s="53"/>
      <c r="H88" s="19">
        <f>IF(C88=0,0,(LOOKUP(D88,HANDICAP!$A$3:$A$165,HANDICAP!$B$3:$B$165))+(LOOKUP(F88,HANDICAP!$A$3:$A$165,HANDICAP!$B$3:$B$165)))</f>
        <v>0</v>
      </c>
      <c r="I88" s="32"/>
      <c r="J88" s="50"/>
      <c r="K88" s="32"/>
      <c r="L88" s="50"/>
      <c r="M88" s="32"/>
      <c r="N88" s="50"/>
      <c r="O88" s="29">
        <f t="shared" si="14"/>
        <v>0</v>
      </c>
      <c r="P88" s="32"/>
      <c r="Q88" s="50"/>
      <c r="R88" s="32"/>
      <c r="S88" s="50"/>
      <c r="T88" s="32"/>
      <c r="U88" s="50"/>
      <c r="V88" s="29">
        <f t="shared" si="15"/>
        <v>0</v>
      </c>
      <c r="W88" s="29">
        <f t="shared" si="16"/>
        <v>0</v>
      </c>
      <c r="X88" s="27">
        <f t="shared" si="17"/>
        <v>0</v>
      </c>
      <c r="Y88" s="7">
        <f t="shared" si="18"/>
        <v>0</v>
      </c>
      <c r="Z88" s="30">
        <f t="shared" si="19"/>
        <v>0</v>
      </c>
      <c r="AA88" s="30">
        <f t="shared" si="20"/>
        <v>0</v>
      </c>
    </row>
    <row r="89" spans="1:27" ht="12.75" customHeight="1">
      <c r="A89" s="18">
        <v>83</v>
      </c>
      <c r="B89" s="17">
        <v>89</v>
      </c>
      <c r="C89" s="92" t="s">
        <v>196</v>
      </c>
      <c r="D89" s="17">
        <f>IF(C89=0,0,(LOOKUP(C89,HANDICAP!$E$3:$E$108,HANDICAP!$F$3:$F$108)))</f>
        <v>111</v>
      </c>
      <c r="E89" s="74" t="s">
        <v>144</v>
      </c>
      <c r="F89" s="38">
        <f>IF(E89=0,0,(LOOKUP(E89,HANDICAP!$E$3:$E$108,HANDICAP!$F$3:$F$108)))</f>
        <v>115</v>
      </c>
      <c r="G89" s="76" t="s">
        <v>190</v>
      </c>
      <c r="H89" s="19">
        <f>IF(C89=0,0,(LOOKUP(D89,HANDICAP!$A$3:$A$165,HANDICAP!$B$3:$B$165))+(LOOKUP(F89,HANDICAP!$A$3:$A$165,HANDICAP!$B$3:$B$165)))</f>
        <v>175</v>
      </c>
      <c r="I89" s="32">
        <v>125</v>
      </c>
      <c r="J89" s="50">
        <v>104</v>
      </c>
      <c r="K89" s="32">
        <v>85</v>
      </c>
      <c r="L89" s="50">
        <v>163</v>
      </c>
      <c r="M89" s="32">
        <v>84</v>
      </c>
      <c r="N89" s="50">
        <v>94</v>
      </c>
      <c r="O89" s="29">
        <f t="shared" si="14"/>
        <v>1180</v>
      </c>
      <c r="P89" s="32">
        <v>109</v>
      </c>
      <c r="Q89" s="50">
        <v>131</v>
      </c>
      <c r="R89" s="32">
        <v>82</v>
      </c>
      <c r="S89" s="50">
        <v>101</v>
      </c>
      <c r="T89" s="32">
        <v>96</v>
      </c>
      <c r="U89" s="50">
        <v>109</v>
      </c>
      <c r="V89" s="29">
        <f t="shared" si="15"/>
        <v>1153</v>
      </c>
      <c r="W89" s="29">
        <f t="shared" si="16"/>
        <v>2333</v>
      </c>
      <c r="X89" s="27">
        <f t="shared" si="17"/>
        <v>163</v>
      </c>
      <c r="Y89" s="7">
        <f t="shared" si="18"/>
        <v>380</v>
      </c>
      <c r="Z89" s="30">
        <f t="shared" si="19"/>
        <v>96.83333333333333</v>
      </c>
      <c r="AA89" s="30">
        <f t="shared" si="20"/>
        <v>117</v>
      </c>
    </row>
    <row r="90" spans="1:27" ht="12.75" customHeight="1">
      <c r="A90" s="18">
        <v>84</v>
      </c>
      <c r="B90" s="17">
        <v>90</v>
      </c>
      <c r="C90" s="74" t="s">
        <v>91</v>
      </c>
      <c r="D90" s="17">
        <f>IF(C90=0,0,(LOOKUP(C90,HANDICAP!$E$3:$E$108,HANDICAP!$F$3:$F$108)))</f>
        <v>203</v>
      </c>
      <c r="E90" s="74" t="s">
        <v>96</v>
      </c>
      <c r="F90" s="38">
        <f>IF(E90=0,0,(LOOKUP(E90,HANDICAP!$E$3:$E$108,HANDICAP!$F$3:$F$108)))</f>
        <v>182</v>
      </c>
      <c r="G90" s="76" t="s">
        <v>158</v>
      </c>
      <c r="H90" s="19">
        <f>IF(C90=0,0,(LOOKUP(D90,HANDICAP!$A$3:$A$165,HANDICAP!$B$3:$B$165))+(LOOKUP(F90,HANDICAP!$A$3:$A$165,HANDICAP!$B$3:$B$165)))</f>
        <v>56</v>
      </c>
      <c r="I90" s="32">
        <v>232</v>
      </c>
      <c r="J90" s="50">
        <v>181</v>
      </c>
      <c r="K90" s="32">
        <v>183</v>
      </c>
      <c r="L90" s="50">
        <v>190</v>
      </c>
      <c r="M90" s="32">
        <v>182</v>
      </c>
      <c r="N90" s="50">
        <v>205</v>
      </c>
      <c r="O90" s="29">
        <f t="shared" si="14"/>
        <v>1341</v>
      </c>
      <c r="P90" s="32">
        <v>234</v>
      </c>
      <c r="Q90" s="50">
        <v>192</v>
      </c>
      <c r="R90" s="32">
        <v>242</v>
      </c>
      <c r="S90" s="50">
        <v>177</v>
      </c>
      <c r="T90" s="32">
        <v>215</v>
      </c>
      <c r="U90" s="50">
        <v>187</v>
      </c>
      <c r="V90" s="29">
        <f t="shared" si="15"/>
        <v>1415</v>
      </c>
      <c r="W90" s="29">
        <f t="shared" si="16"/>
        <v>2756</v>
      </c>
      <c r="X90" s="27">
        <f t="shared" si="17"/>
        <v>242</v>
      </c>
      <c r="Y90" s="7">
        <f t="shared" si="18"/>
        <v>458</v>
      </c>
      <c r="Z90" s="30">
        <f t="shared" si="19"/>
        <v>214.66666666666666</v>
      </c>
      <c r="AA90" s="30">
        <f t="shared" si="20"/>
        <v>188.66666666666666</v>
      </c>
    </row>
    <row r="91" spans="1:27" ht="12.75" customHeight="1">
      <c r="A91" s="18">
        <v>85</v>
      </c>
      <c r="B91" s="17">
        <v>91</v>
      </c>
      <c r="C91" s="76" t="s">
        <v>46</v>
      </c>
      <c r="D91" s="17">
        <f>IF(C91=0,0,(LOOKUP(C91,HANDICAP!$E$3:$E$108,HANDICAP!$F$3:$F$108)))</f>
        <v>202</v>
      </c>
      <c r="E91" s="74" t="s">
        <v>48</v>
      </c>
      <c r="F91" s="38">
        <f>IF(E91=0,0,(LOOKUP(E91,HANDICAP!$E$3:$E$108,HANDICAP!$F$3:$F$108)))</f>
        <v>195</v>
      </c>
      <c r="G91" s="76" t="s">
        <v>191</v>
      </c>
      <c r="H91" s="19">
        <f>IF(C91=0,0,(LOOKUP(D91,HANDICAP!$A$3:$A$165,HANDICAP!$B$3:$B$165))+(LOOKUP(F91,HANDICAP!$A$3:$A$165,HANDICAP!$B$3:$B$165)))</f>
        <v>47</v>
      </c>
      <c r="I91" s="32">
        <v>204</v>
      </c>
      <c r="J91" s="50">
        <v>188</v>
      </c>
      <c r="K91" s="32">
        <v>176</v>
      </c>
      <c r="L91" s="50">
        <v>215</v>
      </c>
      <c r="M91" s="32">
        <v>197</v>
      </c>
      <c r="N91" s="50">
        <v>203</v>
      </c>
      <c r="O91" s="29">
        <f t="shared" si="14"/>
        <v>1324</v>
      </c>
      <c r="P91" s="32">
        <v>204</v>
      </c>
      <c r="Q91" s="50">
        <v>131</v>
      </c>
      <c r="R91" s="32">
        <v>161</v>
      </c>
      <c r="S91" s="50">
        <v>237</v>
      </c>
      <c r="T91" s="32">
        <v>257</v>
      </c>
      <c r="U91" s="50">
        <v>192</v>
      </c>
      <c r="V91" s="29">
        <f t="shared" si="15"/>
        <v>1323</v>
      </c>
      <c r="W91" s="29">
        <f t="shared" si="16"/>
        <v>2647</v>
      </c>
      <c r="X91" s="27">
        <f t="shared" si="17"/>
        <v>257</v>
      </c>
      <c r="Y91" s="7">
        <f t="shared" si="18"/>
        <v>496</v>
      </c>
      <c r="Z91" s="30">
        <f t="shared" si="19"/>
        <v>199.83333333333334</v>
      </c>
      <c r="AA91" s="30">
        <f t="shared" si="20"/>
        <v>194.33333333333334</v>
      </c>
    </row>
    <row r="92" spans="1:27" ht="12.75" customHeight="1">
      <c r="A92" s="18">
        <v>86</v>
      </c>
      <c r="B92" s="17">
        <v>92</v>
      </c>
      <c r="C92" s="74" t="s">
        <v>93</v>
      </c>
      <c r="D92" s="17">
        <f>IF(C92=0,0,(LOOKUP(C92,HANDICAP!$E$3:$E$108,HANDICAP!$F$3:$F$108)))</f>
        <v>149</v>
      </c>
      <c r="E92" s="74" t="s">
        <v>109</v>
      </c>
      <c r="F92" s="38">
        <f>IF(E92=0,0,(LOOKUP(E92,HANDICAP!$E$3:$E$108,HANDICAP!$F$3:$F$108)))</f>
        <v>168</v>
      </c>
      <c r="G92" s="74" t="s">
        <v>150</v>
      </c>
      <c r="H92" s="19">
        <f>IF(C92=0,0,(LOOKUP(D92,HANDICAP!$A$3:$A$165,HANDICAP!$B$3:$B$165))+(LOOKUP(F92,HANDICAP!$A$3:$A$165,HANDICAP!$B$3:$B$165)))</f>
        <v>106</v>
      </c>
      <c r="I92" s="32">
        <v>198</v>
      </c>
      <c r="J92" s="50">
        <v>158</v>
      </c>
      <c r="K92" s="32">
        <v>163</v>
      </c>
      <c r="L92" s="50">
        <v>137</v>
      </c>
      <c r="M92" s="32">
        <v>137</v>
      </c>
      <c r="N92" s="50">
        <v>131</v>
      </c>
      <c r="O92" s="29">
        <f t="shared" si="14"/>
        <v>1242</v>
      </c>
      <c r="P92" s="32">
        <v>136</v>
      </c>
      <c r="Q92" s="50">
        <v>157</v>
      </c>
      <c r="R92" s="32">
        <v>143</v>
      </c>
      <c r="S92" s="50">
        <v>140</v>
      </c>
      <c r="T92" s="32">
        <v>146</v>
      </c>
      <c r="U92" s="50">
        <v>215</v>
      </c>
      <c r="V92" s="29">
        <f t="shared" si="15"/>
        <v>1255</v>
      </c>
      <c r="W92" s="29">
        <f t="shared" si="16"/>
        <v>2497</v>
      </c>
      <c r="X92" s="27">
        <f t="shared" si="17"/>
        <v>215</v>
      </c>
      <c r="Y92" s="7">
        <f t="shared" si="18"/>
        <v>467</v>
      </c>
      <c r="Z92" s="30">
        <f t="shared" si="19"/>
        <v>153.83333333333334</v>
      </c>
      <c r="AA92" s="30">
        <f t="shared" si="20"/>
        <v>156.33333333333334</v>
      </c>
    </row>
    <row r="93" spans="1:27" ht="12.75" customHeight="1">
      <c r="A93" s="18">
        <v>87</v>
      </c>
      <c r="B93" s="17">
        <v>93</v>
      </c>
      <c r="C93" s="74" t="s">
        <v>34</v>
      </c>
      <c r="D93" s="17">
        <f>IF(C93=0,0,(LOOKUP(C93,HANDICAP!$E$3:$E$108,HANDICAP!$F$3:$F$108)))</f>
        <v>139</v>
      </c>
      <c r="E93" s="92" t="s">
        <v>75</v>
      </c>
      <c r="F93" s="38">
        <f>IF(E93=0,0,(LOOKUP(E93,HANDICAP!$E$3:$E$108,HANDICAP!$F$3:$F$108)))</f>
        <v>169</v>
      </c>
      <c r="G93" s="74" t="s">
        <v>151</v>
      </c>
      <c r="H93" s="19">
        <f>IF(C93=0,0,(LOOKUP(D93,HANDICAP!$A$3:$A$165,HANDICAP!$B$3:$B$165))+(LOOKUP(F93,HANDICAP!$A$3:$A$165,HANDICAP!$B$3:$B$165)))</f>
        <v>113</v>
      </c>
      <c r="I93" s="32">
        <v>165</v>
      </c>
      <c r="J93" s="50">
        <v>202</v>
      </c>
      <c r="K93" s="32">
        <v>169</v>
      </c>
      <c r="L93" s="50">
        <v>184</v>
      </c>
      <c r="M93" s="32">
        <v>159</v>
      </c>
      <c r="N93" s="50">
        <v>169</v>
      </c>
      <c r="O93" s="29">
        <f t="shared" si="14"/>
        <v>1387</v>
      </c>
      <c r="P93" s="32">
        <v>141</v>
      </c>
      <c r="Q93" s="50">
        <v>167</v>
      </c>
      <c r="R93" s="32">
        <v>102</v>
      </c>
      <c r="S93" s="50">
        <v>179</v>
      </c>
      <c r="T93" s="32">
        <v>137</v>
      </c>
      <c r="U93" s="50">
        <v>184</v>
      </c>
      <c r="V93" s="29">
        <f t="shared" si="15"/>
        <v>1249</v>
      </c>
      <c r="W93" s="29">
        <f t="shared" si="16"/>
        <v>2636</v>
      </c>
      <c r="X93" s="27">
        <f t="shared" si="17"/>
        <v>202</v>
      </c>
      <c r="Y93" s="7">
        <f t="shared" si="18"/>
        <v>434</v>
      </c>
      <c r="Z93" s="30">
        <f t="shared" si="19"/>
        <v>145.5</v>
      </c>
      <c r="AA93" s="30">
        <f t="shared" si="20"/>
        <v>180.83333333333334</v>
      </c>
    </row>
    <row r="94" spans="1:27" ht="12.75" customHeight="1">
      <c r="A94" s="18">
        <v>88</v>
      </c>
      <c r="B94" s="17">
        <v>94</v>
      </c>
      <c r="C94" s="74" t="s">
        <v>29</v>
      </c>
      <c r="D94" s="17">
        <f>IF(C94=0,0,(LOOKUP(C94,HANDICAP!$E$3:$E$108,HANDICAP!$F$3:$F$108)))</f>
        <v>184</v>
      </c>
      <c r="E94" s="92" t="s">
        <v>78</v>
      </c>
      <c r="F94" s="38">
        <f>IF(E94=0,0,(LOOKUP(E94,HANDICAP!$E$3:$E$108,HANDICAP!$F$3:$F$108)))</f>
        <v>197</v>
      </c>
      <c r="G94" s="74" t="s">
        <v>198</v>
      </c>
      <c r="H94" s="19">
        <f>IF(C94=0,0,(LOOKUP(D94,HANDICAP!$A$3:$A$165,HANDICAP!$B$3:$B$165))+(LOOKUP(F94,HANDICAP!$A$3:$A$165,HANDICAP!$B$3:$B$165)))</f>
        <v>58</v>
      </c>
      <c r="I94" s="32">
        <v>172</v>
      </c>
      <c r="J94" s="50">
        <v>196</v>
      </c>
      <c r="K94" s="32">
        <v>169</v>
      </c>
      <c r="L94" s="50">
        <v>150</v>
      </c>
      <c r="M94" s="32">
        <v>171</v>
      </c>
      <c r="N94" s="50">
        <v>204</v>
      </c>
      <c r="O94" s="29">
        <f t="shared" si="14"/>
        <v>1236</v>
      </c>
      <c r="P94" s="32">
        <v>146</v>
      </c>
      <c r="Q94" s="50">
        <v>213</v>
      </c>
      <c r="R94" s="32">
        <v>189</v>
      </c>
      <c r="S94" s="50">
        <v>215</v>
      </c>
      <c r="T94" s="32">
        <v>187</v>
      </c>
      <c r="U94" s="50">
        <v>247</v>
      </c>
      <c r="V94" s="29">
        <f t="shared" si="15"/>
        <v>1371</v>
      </c>
      <c r="W94" s="29">
        <f t="shared" si="16"/>
        <v>2607</v>
      </c>
      <c r="X94" s="27">
        <f t="shared" si="17"/>
        <v>247</v>
      </c>
      <c r="Y94" s="7">
        <f t="shared" si="18"/>
        <v>492</v>
      </c>
      <c r="Z94" s="30">
        <f t="shared" si="19"/>
        <v>172.33333333333334</v>
      </c>
      <c r="AA94" s="30">
        <f t="shared" si="20"/>
        <v>204.16666666666666</v>
      </c>
    </row>
    <row r="95" spans="1:27" ht="12.75" customHeight="1">
      <c r="A95" s="18">
        <v>89</v>
      </c>
      <c r="B95" s="17">
        <v>95</v>
      </c>
      <c r="C95" s="74" t="s">
        <v>102</v>
      </c>
      <c r="D95" s="17">
        <f>IF(C95=0,0,(LOOKUP(C95,HANDICAP!$E$3:$E$108,HANDICAP!$F$3:$F$108)))</f>
        <v>157</v>
      </c>
      <c r="E95" s="74" t="s">
        <v>50</v>
      </c>
      <c r="F95" s="38">
        <f>IF(E95=0,0,(LOOKUP(E95,HANDICAP!$E$3:$E$108,HANDICAP!$F$3:$F$108)))</f>
        <v>163</v>
      </c>
      <c r="G95" s="74" t="s">
        <v>152</v>
      </c>
      <c r="H95" s="19">
        <f>IF(C95=0,0,(LOOKUP(D95,HANDICAP!$A$3:$A$165,HANDICAP!$B$3:$B$165))+(LOOKUP(F95,HANDICAP!$A$3:$A$165,HANDICAP!$B$3:$B$165)))</f>
        <v>104</v>
      </c>
      <c r="I95" s="32">
        <v>192</v>
      </c>
      <c r="J95" s="50">
        <v>158</v>
      </c>
      <c r="K95" s="32">
        <v>222</v>
      </c>
      <c r="L95" s="50">
        <v>177</v>
      </c>
      <c r="M95" s="32">
        <v>161</v>
      </c>
      <c r="N95" s="50">
        <v>203</v>
      </c>
      <c r="O95" s="29">
        <f t="shared" si="14"/>
        <v>1425</v>
      </c>
      <c r="P95" s="32">
        <v>180</v>
      </c>
      <c r="Q95" s="50">
        <v>171</v>
      </c>
      <c r="R95" s="32">
        <v>124</v>
      </c>
      <c r="S95" s="50">
        <v>192</v>
      </c>
      <c r="T95" s="32">
        <v>151</v>
      </c>
      <c r="U95" s="50">
        <v>191</v>
      </c>
      <c r="V95" s="29">
        <f t="shared" si="15"/>
        <v>1321</v>
      </c>
      <c r="W95" s="29">
        <f t="shared" si="16"/>
        <v>2746</v>
      </c>
      <c r="X95" s="27">
        <f t="shared" si="17"/>
        <v>222</v>
      </c>
      <c r="Y95" s="7">
        <f t="shared" si="18"/>
        <v>446</v>
      </c>
      <c r="Z95" s="30">
        <f t="shared" si="19"/>
        <v>171.66666666666666</v>
      </c>
      <c r="AA95" s="30">
        <f t="shared" si="20"/>
        <v>182</v>
      </c>
    </row>
    <row r="96" spans="1:27" ht="12.75" customHeight="1">
      <c r="A96" s="18">
        <v>90</v>
      </c>
      <c r="B96" s="17">
        <v>96</v>
      </c>
      <c r="C96" s="74" t="s">
        <v>154</v>
      </c>
      <c r="D96" s="17">
        <f>IF(C96=0,0,(LOOKUP(C96,HANDICAP!$E$3:$E$108,HANDICAP!$F$3:$F$108)))</f>
        <v>189</v>
      </c>
      <c r="E96" s="74" t="s">
        <v>153</v>
      </c>
      <c r="F96" s="38">
        <f>IF(E96=0,0,(LOOKUP(E96,HANDICAP!$E$3:$E$108,HANDICAP!$F$3:$F$108)))</f>
        <v>201</v>
      </c>
      <c r="G96" s="74" t="s">
        <v>159</v>
      </c>
      <c r="H96" s="19">
        <f>IF(C96=0,0,(LOOKUP(D96,HANDICAP!$A$3:$A$165,HANDICAP!$B$3:$B$165))+(LOOKUP(F96,HANDICAP!$A$3:$A$165,HANDICAP!$B$3:$B$165)))</f>
        <v>51</v>
      </c>
      <c r="I96" s="32">
        <v>159</v>
      </c>
      <c r="J96" s="50">
        <v>176</v>
      </c>
      <c r="K96" s="32">
        <v>166</v>
      </c>
      <c r="L96" s="50">
        <v>184</v>
      </c>
      <c r="M96" s="32">
        <v>162</v>
      </c>
      <c r="N96" s="50">
        <v>171</v>
      </c>
      <c r="O96" s="29">
        <f t="shared" si="14"/>
        <v>1171</v>
      </c>
      <c r="P96" s="32">
        <v>225</v>
      </c>
      <c r="Q96" s="50">
        <v>131</v>
      </c>
      <c r="R96" s="32">
        <v>233</v>
      </c>
      <c r="S96" s="50">
        <v>190</v>
      </c>
      <c r="T96" s="32">
        <v>206</v>
      </c>
      <c r="U96" s="50">
        <v>168</v>
      </c>
      <c r="V96" s="29">
        <f t="shared" si="15"/>
        <v>1306</v>
      </c>
      <c r="W96" s="29">
        <f t="shared" si="16"/>
        <v>2477</v>
      </c>
      <c r="X96" s="27">
        <f t="shared" si="17"/>
        <v>233</v>
      </c>
      <c r="Y96" s="7">
        <f t="shared" si="18"/>
        <v>425</v>
      </c>
      <c r="Z96" s="30">
        <f t="shared" si="19"/>
        <v>191.83333333333334</v>
      </c>
      <c r="AA96" s="30">
        <f t="shared" si="20"/>
        <v>170</v>
      </c>
    </row>
    <row r="97" spans="1:27" ht="12.75" customHeight="1">
      <c r="A97" s="18">
        <v>91</v>
      </c>
      <c r="B97" s="17">
        <v>97</v>
      </c>
      <c r="C97" s="76" t="s">
        <v>155</v>
      </c>
      <c r="D97" s="17">
        <f>IF(C97=0,0,(LOOKUP(C97,HANDICAP!$E$3:$E$108,HANDICAP!$F$3:$F$108)))</f>
        <v>190</v>
      </c>
      <c r="E97" s="74" t="s">
        <v>104</v>
      </c>
      <c r="F97" s="38">
        <f>IF(E97=0,0,(LOOKUP(E97,HANDICAP!$E$3:$E$108,HANDICAP!$F$3:$F$108)))</f>
        <v>193</v>
      </c>
      <c r="G97" s="74" t="s">
        <v>160</v>
      </c>
      <c r="H97" s="19">
        <f>IF(C97=0,0,(LOOKUP(D97,HANDICAP!$A$3:$A$165,HANDICAP!$B$3:$B$165))+(LOOKUP(F97,HANDICAP!$A$3:$A$165,HANDICAP!$B$3:$B$165)))</f>
        <v>57</v>
      </c>
      <c r="I97" s="32">
        <v>167</v>
      </c>
      <c r="J97" s="50">
        <v>169</v>
      </c>
      <c r="K97" s="32">
        <v>212</v>
      </c>
      <c r="L97" s="50">
        <v>179</v>
      </c>
      <c r="M97" s="32">
        <v>155</v>
      </c>
      <c r="N97" s="50">
        <v>177</v>
      </c>
      <c r="O97" s="29">
        <f t="shared" si="14"/>
        <v>1230</v>
      </c>
      <c r="P97" s="32">
        <v>279</v>
      </c>
      <c r="Q97" s="50">
        <v>157</v>
      </c>
      <c r="R97" s="32">
        <v>197</v>
      </c>
      <c r="S97" s="50">
        <v>186</v>
      </c>
      <c r="T97" s="32">
        <v>177</v>
      </c>
      <c r="U97" s="50">
        <v>189</v>
      </c>
      <c r="V97" s="29">
        <f t="shared" si="15"/>
        <v>1356</v>
      </c>
      <c r="W97" s="29">
        <f t="shared" si="16"/>
        <v>2586</v>
      </c>
      <c r="X97" s="27">
        <f t="shared" si="17"/>
        <v>279</v>
      </c>
      <c r="Y97" s="7">
        <f t="shared" si="18"/>
        <v>423</v>
      </c>
      <c r="Z97" s="30">
        <f t="shared" si="19"/>
        <v>197.83333333333334</v>
      </c>
      <c r="AA97" s="30">
        <f t="shared" si="20"/>
        <v>176.16666666666666</v>
      </c>
    </row>
    <row r="98" spans="1:27" ht="12.75" customHeight="1">
      <c r="A98" s="18">
        <v>92</v>
      </c>
      <c r="B98" s="17">
        <v>98</v>
      </c>
      <c r="C98" s="74" t="s">
        <v>156</v>
      </c>
      <c r="D98" s="17">
        <f>IF(C98=0,0,(LOOKUP(C98,HANDICAP!$E$3:$E$108,HANDICAP!$F$3:$F$108)))</f>
        <v>194</v>
      </c>
      <c r="E98" s="74" t="s">
        <v>82</v>
      </c>
      <c r="F98" s="38">
        <f>IF(E98=0,0,(LOOKUP(E98,HANDICAP!$E$3:$E$108,HANDICAP!$F$3:$F$108)))</f>
        <v>200</v>
      </c>
      <c r="G98" s="76" t="s">
        <v>161</v>
      </c>
      <c r="H98" s="19">
        <f>IF(C98=0,0,(LOOKUP(D98,HANDICAP!$A$3:$A$165,HANDICAP!$B$3:$B$165))+(LOOKUP(F98,HANDICAP!$A$3:$A$165,HANDICAP!$B$3:$B$165)))</f>
        <v>49</v>
      </c>
      <c r="I98" s="32">
        <v>181</v>
      </c>
      <c r="J98" s="50">
        <v>188</v>
      </c>
      <c r="K98" s="32">
        <v>213</v>
      </c>
      <c r="L98" s="50">
        <v>178</v>
      </c>
      <c r="M98" s="32">
        <v>196</v>
      </c>
      <c r="N98" s="50">
        <v>214</v>
      </c>
      <c r="O98" s="29">
        <f t="shared" si="14"/>
        <v>1317</v>
      </c>
      <c r="P98" s="32">
        <v>190</v>
      </c>
      <c r="Q98" s="50">
        <v>198</v>
      </c>
      <c r="R98" s="32">
        <v>215</v>
      </c>
      <c r="S98" s="50">
        <v>200</v>
      </c>
      <c r="T98" s="32">
        <v>228</v>
      </c>
      <c r="U98" s="50">
        <v>161</v>
      </c>
      <c r="V98" s="29">
        <f t="shared" si="15"/>
        <v>1339</v>
      </c>
      <c r="W98" s="29">
        <f t="shared" si="16"/>
        <v>2656</v>
      </c>
      <c r="X98" s="27">
        <f t="shared" si="17"/>
        <v>228</v>
      </c>
      <c r="Y98" s="7">
        <f t="shared" si="18"/>
        <v>438</v>
      </c>
      <c r="Z98" s="30">
        <f t="shared" si="19"/>
        <v>203.83333333333334</v>
      </c>
      <c r="AA98" s="30">
        <f t="shared" si="20"/>
        <v>189.83333333333334</v>
      </c>
    </row>
    <row r="99" spans="1:27" ht="12.75" customHeight="1">
      <c r="A99" s="18">
        <v>93</v>
      </c>
      <c r="B99" s="17">
        <v>99</v>
      </c>
      <c r="C99" s="74" t="s">
        <v>67</v>
      </c>
      <c r="D99" s="17">
        <f>IF(C99=0,0,(LOOKUP(C99,HANDICAP!$E$3:$E$108,HANDICAP!$F$3:$F$108)))</f>
        <v>152</v>
      </c>
      <c r="E99" s="74" t="s">
        <v>192</v>
      </c>
      <c r="F99" s="38">
        <f>IF(E99=0,0,(LOOKUP(E99,HANDICAP!$E$3:$E$108,HANDICAP!$F$3:$F$108)))</f>
        <v>167</v>
      </c>
      <c r="G99" s="53" t="s">
        <v>193</v>
      </c>
      <c r="H99" s="19">
        <f>IF(C99=0,0,(LOOKUP(D99,HANDICAP!$A$3:$A$165,HANDICAP!$B$3:$B$165))+(LOOKUP(F99,HANDICAP!$A$3:$A$165,HANDICAP!$B$3:$B$165)))</f>
        <v>105</v>
      </c>
      <c r="I99" s="32">
        <v>173</v>
      </c>
      <c r="J99" s="50">
        <v>146</v>
      </c>
      <c r="K99" s="32">
        <v>150</v>
      </c>
      <c r="L99" s="50">
        <v>213</v>
      </c>
      <c r="M99" s="32">
        <v>183</v>
      </c>
      <c r="N99" s="50">
        <v>170</v>
      </c>
      <c r="O99" s="29">
        <f t="shared" si="14"/>
        <v>1350</v>
      </c>
      <c r="P99" s="32">
        <v>218</v>
      </c>
      <c r="Q99" s="50">
        <v>147</v>
      </c>
      <c r="R99" s="32">
        <v>163</v>
      </c>
      <c r="S99" s="50">
        <v>189</v>
      </c>
      <c r="T99" s="32">
        <v>197</v>
      </c>
      <c r="U99" s="50">
        <v>169</v>
      </c>
      <c r="V99" s="29">
        <f t="shared" si="15"/>
        <v>1398</v>
      </c>
      <c r="W99" s="29">
        <f t="shared" si="16"/>
        <v>2748</v>
      </c>
      <c r="X99" s="27">
        <f t="shared" si="17"/>
        <v>218</v>
      </c>
      <c r="Y99" s="7">
        <f t="shared" si="18"/>
        <v>471</v>
      </c>
      <c r="Z99" s="30">
        <f t="shared" si="19"/>
        <v>180.66666666666666</v>
      </c>
      <c r="AA99" s="30">
        <f t="shared" si="20"/>
        <v>172.33333333333334</v>
      </c>
    </row>
    <row r="100" spans="1:27" ht="12.75" customHeight="1">
      <c r="A100" s="18">
        <v>94</v>
      </c>
      <c r="B100" s="17">
        <v>100</v>
      </c>
      <c r="C100" s="74" t="s">
        <v>45</v>
      </c>
      <c r="D100" s="17">
        <f>IF(C100=0,0,(LOOKUP(C100,HANDICAP!$E$3:$E$108,HANDICAP!$F$3:$F$108)))</f>
        <v>161</v>
      </c>
      <c r="E100" s="74" t="s">
        <v>51</v>
      </c>
      <c r="F100" s="38">
        <f>IF(E100=0,0,(LOOKUP(E100,HANDICAP!$E$3:$E$108,HANDICAP!$F$3:$F$108)))</f>
        <v>184</v>
      </c>
      <c r="G100" s="53" t="s">
        <v>197</v>
      </c>
      <c r="H100" s="19">
        <f>IF(C100=0,0,(LOOKUP(D100,HANDICAP!$A$3:$A$165,HANDICAP!$B$3:$B$165))+(LOOKUP(F100,HANDICAP!$A$3:$A$165,HANDICAP!$B$3:$B$165)))</f>
        <v>85</v>
      </c>
      <c r="I100" s="32">
        <v>157</v>
      </c>
      <c r="J100" s="50">
        <v>224</v>
      </c>
      <c r="K100" s="32">
        <v>165</v>
      </c>
      <c r="L100" s="50">
        <v>170</v>
      </c>
      <c r="M100" s="32">
        <v>178</v>
      </c>
      <c r="N100" s="50">
        <v>190</v>
      </c>
      <c r="O100" s="29">
        <f t="shared" si="14"/>
        <v>1339</v>
      </c>
      <c r="P100" s="32">
        <v>183</v>
      </c>
      <c r="Q100" s="50">
        <v>223</v>
      </c>
      <c r="R100" s="32">
        <v>183</v>
      </c>
      <c r="S100" s="50">
        <v>149</v>
      </c>
      <c r="T100" s="32">
        <v>160</v>
      </c>
      <c r="U100" s="50">
        <v>199</v>
      </c>
      <c r="V100" s="29">
        <f t="shared" si="15"/>
        <v>1352</v>
      </c>
      <c r="W100" s="29">
        <f t="shared" si="16"/>
        <v>2691</v>
      </c>
      <c r="X100" s="27">
        <f t="shared" si="17"/>
        <v>224</v>
      </c>
      <c r="Y100" s="7">
        <f t="shared" si="18"/>
        <v>444</v>
      </c>
      <c r="Z100" s="30">
        <f t="shared" si="19"/>
        <v>171</v>
      </c>
      <c r="AA100" s="30">
        <f t="shared" si="20"/>
        <v>192.5</v>
      </c>
    </row>
    <row r="101" spans="1:27" ht="12.75" customHeight="1">
      <c r="A101" s="18">
        <v>95</v>
      </c>
      <c r="B101" s="17">
        <v>101</v>
      </c>
      <c r="C101" s="74"/>
      <c r="D101" s="17">
        <f>IF(C101=0,0,(LOOKUP(C101,HANDICAP!$E$3:$E$108,HANDICAP!$F$3:$F$108)))</f>
        <v>0</v>
      </c>
      <c r="E101" s="74"/>
      <c r="F101" s="17">
        <f>IF(E101=0,0,(LOOKUP(E101,HANDICAP!$E$3:$E$108,HANDICAP!$F$3:$F$108)))</f>
        <v>0</v>
      </c>
      <c r="G101" s="52"/>
      <c r="H101" s="19">
        <f>IF(C101=0,0,(LOOKUP(D101,HANDICAP!$A$3:$A$165,HANDICAP!$B$3:$B$165))+(LOOKUP(F101,HANDICAP!$A$3:$A$165,HANDICAP!$B$3:$B$165)))</f>
        <v>0</v>
      </c>
      <c r="I101" s="32"/>
      <c r="J101" s="50"/>
      <c r="K101" s="32"/>
      <c r="L101" s="50"/>
      <c r="M101" s="32"/>
      <c r="N101" s="50"/>
      <c r="O101" s="29">
        <f t="shared" si="14"/>
        <v>0</v>
      </c>
      <c r="P101" s="32"/>
      <c r="Q101" s="50"/>
      <c r="R101" s="32"/>
      <c r="S101" s="50"/>
      <c r="T101" s="32"/>
      <c r="U101" s="50"/>
      <c r="V101" s="29">
        <f t="shared" si="15"/>
        <v>0</v>
      </c>
      <c r="W101" s="29">
        <f t="shared" si="16"/>
        <v>0</v>
      </c>
      <c r="X101" s="27">
        <f t="shared" si="17"/>
        <v>0</v>
      </c>
      <c r="Y101" s="7">
        <f t="shared" si="18"/>
        <v>0</v>
      </c>
      <c r="Z101" s="30">
        <f t="shared" si="19"/>
        <v>0</v>
      </c>
      <c r="AA101" s="30">
        <f t="shared" si="20"/>
        <v>0</v>
      </c>
    </row>
    <row r="102" spans="1:27" ht="12.75" customHeight="1">
      <c r="A102" s="18">
        <v>96</v>
      </c>
      <c r="B102" s="17">
        <v>102</v>
      </c>
      <c r="C102" s="52"/>
      <c r="D102" s="17">
        <f>IF(C102=0,0,(LOOKUP(C102,HANDICAP!$E$3:$E$108,HANDICAP!$F$3:$F$108)))</f>
        <v>0</v>
      </c>
      <c r="E102" s="52"/>
      <c r="F102" s="38">
        <f>IF(E102=0,0,(LOOKUP(E102,HANDICAP!$E$3:$E$108,HANDICAP!$F$3:$F$108)))</f>
        <v>0</v>
      </c>
      <c r="G102" s="52"/>
      <c r="H102" s="19">
        <f>IF(C102=0,0,(LOOKUP(D102,HANDICAP!$A$3:$A$165,HANDICAP!$B$3:$B$165))+(LOOKUP(F102,HANDICAP!$A$3:$A$165,HANDICAP!$B$3:$B$165)))</f>
        <v>0</v>
      </c>
      <c r="I102" s="32"/>
      <c r="J102" s="50"/>
      <c r="K102" s="32"/>
      <c r="L102" s="50"/>
      <c r="M102" s="32"/>
      <c r="N102" s="50"/>
      <c r="O102" s="29">
        <f t="shared" si="14"/>
        <v>0</v>
      </c>
      <c r="P102" s="32"/>
      <c r="Q102" s="50"/>
      <c r="R102" s="32"/>
      <c r="S102" s="50"/>
      <c r="T102" s="32"/>
      <c r="U102" s="50"/>
      <c r="V102" s="29">
        <f t="shared" si="15"/>
        <v>0</v>
      </c>
      <c r="W102" s="29">
        <f t="shared" si="16"/>
        <v>0</v>
      </c>
      <c r="X102" s="27">
        <f t="shared" si="17"/>
        <v>0</v>
      </c>
      <c r="Y102" s="7">
        <f t="shared" si="18"/>
        <v>0</v>
      </c>
      <c r="Z102" s="30">
        <f t="shared" si="19"/>
        <v>0</v>
      </c>
      <c r="AA102" s="30">
        <f t="shared" si="20"/>
        <v>0</v>
      </c>
    </row>
    <row r="103" spans="1:27" ht="12.75" customHeight="1">
      <c r="A103" s="18">
        <v>97</v>
      </c>
      <c r="B103" s="17">
        <v>103</v>
      </c>
      <c r="C103" s="74"/>
      <c r="D103" s="17">
        <f>IF(C103=0,0,(LOOKUP(C103,HANDICAP!$E$3:$E$108,HANDICAP!$F$3:$F$108)))</f>
        <v>0</v>
      </c>
      <c r="E103" s="74"/>
      <c r="F103" s="38">
        <f>IF(E103=0,0,(LOOKUP(E103,HANDICAP!$E$3:$E$108,HANDICAP!$F$3:$F$108)))</f>
        <v>0</v>
      </c>
      <c r="G103" s="53"/>
      <c r="H103" s="19">
        <f>IF(C103=0,0,(LOOKUP(D103,HANDICAP!$A$3:$A$165,HANDICAP!$B$3:$B$165))+(LOOKUP(F103,HANDICAP!$A$3:$A$165,HANDICAP!$B$3:$B$165)))</f>
        <v>0</v>
      </c>
      <c r="I103" s="32"/>
      <c r="J103" s="50"/>
      <c r="K103" s="32"/>
      <c r="L103" s="50"/>
      <c r="M103" s="32"/>
      <c r="N103" s="50"/>
      <c r="O103" s="29">
        <f aca="true" t="shared" si="21" ref="O103:O134">IF(I103=0,0,IF(K103=0,(SUM(I103:N103)+($H103*1)),IF(M103=0,(SUM(I103:N103)+($H103*2)),(SUM(I103:N103)+($H103*3)))))</f>
        <v>0</v>
      </c>
      <c r="P103" s="32"/>
      <c r="Q103" s="50"/>
      <c r="R103" s="32"/>
      <c r="S103" s="50"/>
      <c r="T103" s="32"/>
      <c r="U103" s="50"/>
      <c r="V103" s="29">
        <f aca="true" t="shared" si="22" ref="V103:V134">IF(P103=0,0,IF(R103=0,(SUM(P103:U103)+($H103*1)),IF(T103=0,(SUM(P103:U103)+($H103*2)),(SUM(P103:U103)+($H103*3)))))</f>
        <v>0</v>
      </c>
      <c r="W103" s="29">
        <f aca="true" t="shared" si="23" ref="W103:W134">O103+V103</f>
        <v>0</v>
      </c>
      <c r="X103" s="27">
        <f aca="true" t="shared" si="24" ref="X103:X131">MAX(I103,J103,K103,L103,M103,N103,P103,Q103,R103,S103,T103,U103)</f>
        <v>0</v>
      </c>
      <c r="Y103" s="7">
        <f aca="true" t="shared" si="25" ref="Y103:Y131">T103+U103+H103</f>
        <v>0</v>
      </c>
      <c r="Z103" s="30">
        <f aca="true" t="shared" si="26" ref="Z103:Z131">(I103+K103+M103+P103+R103+T103)/6</f>
        <v>0</v>
      </c>
      <c r="AA103" s="30">
        <f aca="true" t="shared" si="27" ref="AA103:AA131">(J103+L103+N103+Q103+S103+U103)/6</f>
        <v>0</v>
      </c>
    </row>
    <row r="104" spans="1:27" ht="12.75" customHeight="1">
      <c r="A104" s="18">
        <v>98</v>
      </c>
      <c r="B104" s="17">
        <v>104</v>
      </c>
      <c r="C104" s="74" t="s">
        <v>66</v>
      </c>
      <c r="D104" s="17">
        <f>IF(C104=0,0,(LOOKUP(C104,HANDICAP!$E$3:$E$108,HANDICAP!$F$3:$F$108)))</f>
        <v>200</v>
      </c>
      <c r="E104" s="74" t="s">
        <v>91</v>
      </c>
      <c r="F104" s="38">
        <f>IF(E104=0,0,(LOOKUP(E104,HANDICAP!$E$3:$E$108,HANDICAP!$F$3:$F$108)))</f>
        <v>203</v>
      </c>
      <c r="G104" s="76" t="s">
        <v>194</v>
      </c>
      <c r="H104" s="19">
        <f>IF(C104=0,0,(LOOKUP(D104,HANDICAP!$A$3:$A$165,HANDICAP!$B$3:$B$165))+(LOOKUP(F104,HANDICAP!$A$3:$A$165,HANDICAP!$B$3:$B$165)))</f>
        <v>42</v>
      </c>
      <c r="I104" s="32">
        <v>248</v>
      </c>
      <c r="J104" s="50">
        <v>199</v>
      </c>
      <c r="K104" s="32">
        <v>153</v>
      </c>
      <c r="L104" s="50">
        <v>186</v>
      </c>
      <c r="M104" s="32">
        <v>236</v>
      </c>
      <c r="N104" s="50">
        <v>222</v>
      </c>
      <c r="O104" s="29">
        <f t="shared" si="21"/>
        <v>1370</v>
      </c>
      <c r="P104" s="32">
        <v>233</v>
      </c>
      <c r="Q104" s="50">
        <v>245</v>
      </c>
      <c r="R104" s="32">
        <v>234</v>
      </c>
      <c r="S104" s="50">
        <v>191</v>
      </c>
      <c r="T104" s="32">
        <v>177</v>
      </c>
      <c r="U104" s="50">
        <v>235</v>
      </c>
      <c r="V104" s="29">
        <f t="shared" si="22"/>
        <v>1441</v>
      </c>
      <c r="W104" s="29">
        <f t="shared" si="23"/>
        <v>2811</v>
      </c>
      <c r="X104" s="27">
        <f t="shared" si="24"/>
        <v>248</v>
      </c>
      <c r="Y104" s="7">
        <f t="shared" si="25"/>
        <v>454</v>
      </c>
      <c r="Z104" s="30">
        <f t="shared" si="26"/>
        <v>213.5</v>
      </c>
      <c r="AA104" s="30">
        <f t="shared" si="27"/>
        <v>213</v>
      </c>
    </row>
    <row r="105" spans="1:27" ht="12.75" customHeight="1">
      <c r="A105" s="18">
        <v>99</v>
      </c>
      <c r="B105" s="17">
        <v>105</v>
      </c>
      <c r="C105" s="76" t="s">
        <v>70</v>
      </c>
      <c r="D105" s="17">
        <f>IF(C105=0,0,(LOOKUP(C105,HANDICAP!$E$3:$E$108,HANDICAP!$F$3:$F$108)))</f>
        <v>198</v>
      </c>
      <c r="E105" s="74" t="s">
        <v>55</v>
      </c>
      <c r="F105" s="38">
        <f>IF(E105=0,0,(LOOKUP(E105,HANDICAP!$E$3:$E$108,HANDICAP!$F$3:$F$108)))</f>
        <v>186</v>
      </c>
      <c r="G105" s="76" t="s">
        <v>169</v>
      </c>
      <c r="H105" s="19">
        <f>IF(C105=0,0,(LOOKUP(D105,HANDICAP!$A$3:$A$165,HANDICAP!$B$3:$B$165))+(LOOKUP(F105,HANDICAP!$A$3:$A$165,HANDICAP!$B$3:$B$165)))</f>
        <v>57</v>
      </c>
      <c r="I105" s="32">
        <v>214</v>
      </c>
      <c r="J105" s="50">
        <v>247</v>
      </c>
      <c r="K105" s="32">
        <v>169</v>
      </c>
      <c r="L105" s="50">
        <v>159</v>
      </c>
      <c r="M105" s="32">
        <v>198</v>
      </c>
      <c r="N105" s="50">
        <v>220</v>
      </c>
      <c r="O105" s="29">
        <f t="shared" si="21"/>
        <v>1378</v>
      </c>
      <c r="P105" s="32">
        <v>194</v>
      </c>
      <c r="Q105" s="50">
        <v>205</v>
      </c>
      <c r="R105" s="32">
        <v>181</v>
      </c>
      <c r="S105" s="50">
        <v>164</v>
      </c>
      <c r="T105" s="32">
        <v>238</v>
      </c>
      <c r="U105" s="50">
        <v>191</v>
      </c>
      <c r="V105" s="29">
        <f t="shared" si="22"/>
        <v>1344</v>
      </c>
      <c r="W105" s="29">
        <f t="shared" si="23"/>
        <v>2722</v>
      </c>
      <c r="X105" s="27">
        <f t="shared" si="24"/>
        <v>247</v>
      </c>
      <c r="Y105" s="7">
        <f t="shared" si="25"/>
        <v>486</v>
      </c>
      <c r="Z105" s="30">
        <f t="shared" si="26"/>
        <v>199</v>
      </c>
      <c r="AA105" s="30">
        <f t="shared" si="27"/>
        <v>197.66666666666666</v>
      </c>
    </row>
    <row r="106" spans="1:27" ht="12.75" customHeight="1">
      <c r="A106" s="18">
        <v>100</v>
      </c>
      <c r="B106" s="17">
        <v>106</v>
      </c>
      <c r="C106" s="74" t="s">
        <v>126</v>
      </c>
      <c r="D106" s="17">
        <f>IF(C106=0,0,(LOOKUP(C106,HANDICAP!$E$3:$E$108,HANDICAP!$F$3:$F$108)))</f>
        <v>185</v>
      </c>
      <c r="E106" s="91" t="s">
        <v>33</v>
      </c>
      <c r="F106" s="38">
        <f>IF(E106=0,0,(LOOKUP(E106,HANDICAP!$E$3:$E$108,HANDICAP!$F$3:$F$108)))</f>
        <v>188</v>
      </c>
      <c r="G106" s="76" t="s">
        <v>199</v>
      </c>
      <c r="H106" s="19">
        <f>IF(C106=0,0,(LOOKUP(D106,HANDICAP!$A$3:$A$165,HANDICAP!$B$3:$B$165))+(LOOKUP(F106,HANDICAP!$A$3:$A$165,HANDICAP!$B$3:$B$165)))</f>
        <v>64</v>
      </c>
      <c r="I106" s="32">
        <v>204</v>
      </c>
      <c r="J106" s="50">
        <v>176</v>
      </c>
      <c r="K106" s="32">
        <v>139</v>
      </c>
      <c r="L106" s="50">
        <v>145</v>
      </c>
      <c r="M106" s="32">
        <v>205</v>
      </c>
      <c r="N106" s="50">
        <v>195</v>
      </c>
      <c r="O106" s="29">
        <f t="shared" si="21"/>
        <v>1256</v>
      </c>
      <c r="P106" s="32">
        <v>184</v>
      </c>
      <c r="Q106" s="50">
        <v>168</v>
      </c>
      <c r="R106" s="32">
        <v>159</v>
      </c>
      <c r="S106" s="50">
        <v>204</v>
      </c>
      <c r="T106" s="32">
        <v>198</v>
      </c>
      <c r="U106" s="50">
        <v>188</v>
      </c>
      <c r="V106" s="29">
        <f t="shared" si="22"/>
        <v>1293</v>
      </c>
      <c r="W106" s="29">
        <f t="shared" si="23"/>
        <v>2549</v>
      </c>
      <c r="X106" s="27">
        <f t="shared" si="24"/>
        <v>205</v>
      </c>
      <c r="Y106" s="7">
        <f t="shared" si="25"/>
        <v>450</v>
      </c>
      <c r="Z106" s="30">
        <f t="shared" si="26"/>
        <v>181.5</v>
      </c>
      <c r="AA106" s="30">
        <f t="shared" si="27"/>
        <v>179.33333333333334</v>
      </c>
    </row>
    <row r="107" spans="1:27" ht="12.75" customHeight="1">
      <c r="A107" s="18">
        <v>101</v>
      </c>
      <c r="B107" s="17">
        <v>107</v>
      </c>
      <c r="C107" s="74" t="s">
        <v>64</v>
      </c>
      <c r="D107" s="17">
        <f>IF(C107=0,0,(LOOKUP(C107,HANDICAP!$E$3:$E$108,HANDICAP!$F$3:$F$108)))</f>
        <v>208</v>
      </c>
      <c r="E107" s="74" t="s">
        <v>26</v>
      </c>
      <c r="F107" s="38">
        <f>IF(E107=0,0,(LOOKUP(E107,HANDICAP!$E$3:$E$108,HANDICAP!$F$3:$F$108)))</f>
        <v>170</v>
      </c>
      <c r="G107" s="76" t="s">
        <v>170</v>
      </c>
      <c r="H107" s="19">
        <f>IF(C107=0,0,(LOOKUP(D107,HANDICAP!$A$3:$A$165,HANDICAP!$B$3:$B$165))+(LOOKUP(F107,HANDICAP!$A$3:$A$165,HANDICAP!$B$3:$B$165)))</f>
        <v>61</v>
      </c>
      <c r="I107" s="32">
        <v>238</v>
      </c>
      <c r="J107" s="50">
        <v>173</v>
      </c>
      <c r="K107" s="32">
        <v>225</v>
      </c>
      <c r="L107" s="50">
        <v>188</v>
      </c>
      <c r="M107" s="32">
        <v>210</v>
      </c>
      <c r="N107" s="50">
        <v>169</v>
      </c>
      <c r="O107" s="29">
        <f t="shared" si="21"/>
        <v>1386</v>
      </c>
      <c r="P107" s="32">
        <v>178</v>
      </c>
      <c r="Q107" s="50">
        <v>171</v>
      </c>
      <c r="R107" s="32">
        <v>234</v>
      </c>
      <c r="S107" s="50">
        <v>218</v>
      </c>
      <c r="T107" s="32">
        <v>174</v>
      </c>
      <c r="U107" s="50">
        <v>128</v>
      </c>
      <c r="V107" s="29">
        <f t="shared" si="22"/>
        <v>1286</v>
      </c>
      <c r="W107" s="29">
        <f t="shared" si="23"/>
        <v>2672</v>
      </c>
      <c r="X107" s="27">
        <f t="shared" si="24"/>
        <v>238</v>
      </c>
      <c r="Y107" s="7">
        <f t="shared" si="25"/>
        <v>363</v>
      </c>
      <c r="Z107" s="30">
        <f t="shared" si="26"/>
        <v>209.83333333333334</v>
      </c>
      <c r="AA107" s="30">
        <f t="shared" si="27"/>
        <v>174.5</v>
      </c>
    </row>
    <row r="108" spans="1:27" ht="12.75" customHeight="1">
      <c r="A108" s="18">
        <v>102</v>
      </c>
      <c r="B108" s="17">
        <v>108</v>
      </c>
      <c r="C108" s="74" t="s">
        <v>29</v>
      </c>
      <c r="D108" s="17">
        <f>IF(C108=0,0,(LOOKUP(C108,HANDICAP!$E$3:$E$108,HANDICAP!$F$3:$F$108)))</f>
        <v>184</v>
      </c>
      <c r="E108" s="74" t="s">
        <v>164</v>
      </c>
      <c r="F108" s="17">
        <f>IF(E108=0,0,(LOOKUP(E108,HANDICAP!$E$3:$E$108,HANDICAP!$F$3:$F$108)))</f>
        <v>179</v>
      </c>
      <c r="G108" s="74" t="s">
        <v>171</v>
      </c>
      <c r="H108" s="19">
        <f>IF(C108=0,0,(LOOKUP(D108,HANDICAP!$A$3:$A$165,HANDICAP!$B$3:$B$165))+(LOOKUP(F108,HANDICAP!$A$3:$A$165,HANDICAP!$B$3:$B$165)))</f>
        <v>72</v>
      </c>
      <c r="I108" s="32">
        <v>208</v>
      </c>
      <c r="J108" s="50">
        <v>205</v>
      </c>
      <c r="K108" s="32">
        <v>214</v>
      </c>
      <c r="L108" s="50">
        <v>209</v>
      </c>
      <c r="M108" s="32">
        <v>142</v>
      </c>
      <c r="N108" s="50">
        <v>168</v>
      </c>
      <c r="O108" s="29">
        <f t="shared" si="21"/>
        <v>1362</v>
      </c>
      <c r="P108" s="32">
        <v>125</v>
      </c>
      <c r="Q108" s="50">
        <v>200</v>
      </c>
      <c r="R108" s="32">
        <v>190</v>
      </c>
      <c r="S108" s="50">
        <v>179</v>
      </c>
      <c r="T108" s="32">
        <v>180</v>
      </c>
      <c r="U108" s="50">
        <v>158</v>
      </c>
      <c r="V108" s="29">
        <f t="shared" si="22"/>
        <v>1248</v>
      </c>
      <c r="W108" s="29">
        <f t="shared" si="23"/>
        <v>2610</v>
      </c>
      <c r="X108" s="27">
        <f t="shared" si="24"/>
        <v>214</v>
      </c>
      <c r="Y108" s="7">
        <f t="shared" si="25"/>
        <v>410</v>
      </c>
      <c r="Z108" s="30">
        <f t="shared" si="26"/>
        <v>176.5</v>
      </c>
      <c r="AA108" s="30">
        <f t="shared" si="27"/>
        <v>186.5</v>
      </c>
    </row>
    <row r="109" spans="1:27" ht="12.75" customHeight="1">
      <c r="A109" s="18">
        <v>103</v>
      </c>
      <c r="B109" s="17">
        <v>109</v>
      </c>
      <c r="C109" s="74" t="s">
        <v>156</v>
      </c>
      <c r="D109" s="17">
        <f>IF(C109=0,0,(LOOKUP(C109,HANDICAP!$E$3:$E$108,HANDICAP!$F$3:$F$108)))</f>
        <v>194</v>
      </c>
      <c r="E109" s="74" t="s">
        <v>165</v>
      </c>
      <c r="F109" s="17">
        <f>IF(E109=0,0,(LOOKUP(E109,HANDICAP!$E$3:$E$108,HANDICAP!$F$3:$F$108)))</f>
        <v>173</v>
      </c>
      <c r="G109" s="74" t="s">
        <v>172</v>
      </c>
      <c r="H109" s="19">
        <f>IF(C109=0,0,(LOOKUP(D109,HANDICAP!$A$3:$A$165,HANDICAP!$B$3:$B$165))+(LOOKUP(F109,HANDICAP!$A$3:$A$165,HANDICAP!$B$3:$B$165)))</f>
        <v>69</v>
      </c>
      <c r="I109" s="32">
        <v>179</v>
      </c>
      <c r="J109" s="50">
        <v>175</v>
      </c>
      <c r="K109" s="32">
        <v>214</v>
      </c>
      <c r="L109" s="50">
        <v>221</v>
      </c>
      <c r="M109" s="32">
        <v>212</v>
      </c>
      <c r="N109" s="50">
        <v>171</v>
      </c>
      <c r="O109" s="29">
        <f t="shared" si="21"/>
        <v>1379</v>
      </c>
      <c r="P109" s="32">
        <v>192</v>
      </c>
      <c r="Q109" s="50">
        <v>142</v>
      </c>
      <c r="R109" s="32">
        <v>225</v>
      </c>
      <c r="S109" s="50">
        <v>154</v>
      </c>
      <c r="T109" s="32">
        <v>235</v>
      </c>
      <c r="U109" s="50">
        <v>184</v>
      </c>
      <c r="V109" s="29">
        <f t="shared" si="22"/>
        <v>1339</v>
      </c>
      <c r="W109" s="29">
        <f t="shared" si="23"/>
        <v>2718</v>
      </c>
      <c r="X109" s="27">
        <f t="shared" si="24"/>
        <v>235</v>
      </c>
      <c r="Y109" s="7">
        <f t="shared" si="25"/>
        <v>488</v>
      </c>
      <c r="Z109" s="30">
        <f t="shared" si="26"/>
        <v>209.5</v>
      </c>
      <c r="AA109" s="30">
        <f t="shared" si="27"/>
        <v>174.5</v>
      </c>
    </row>
    <row r="110" spans="1:27" ht="12.75" customHeight="1">
      <c r="A110" s="18">
        <v>104</v>
      </c>
      <c r="B110" s="38">
        <v>110</v>
      </c>
      <c r="C110" s="76" t="s">
        <v>36</v>
      </c>
      <c r="D110" s="38">
        <f>IF(C110=0,0,(LOOKUP(C110,HANDICAP!$E$3:$E$108,HANDICAP!$F$3:$F$108)))</f>
        <v>166</v>
      </c>
      <c r="E110" s="76" t="s">
        <v>69</v>
      </c>
      <c r="F110" s="38">
        <f>IF(E110=0,0,(LOOKUP(E110,HANDICAP!$E$3:$E$108,HANDICAP!$F$3:$F$108)))</f>
        <v>182</v>
      </c>
      <c r="G110" s="52" t="s">
        <v>173</v>
      </c>
      <c r="H110" s="64">
        <f>IF(C110=0,0,(LOOKUP(D110,HANDICAP!$A$3:$A$165,HANDICAP!$B$3:$B$165))+(LOOKUP(F110,HANDICAP!$A$3:$A$165,HANDICAP!$B$3:$B$165)))</f>
        <v>84</v>
      </c>
      <c r="I110" s="77">
        <v>172</v>
      </c>
      <c r="J110" s="78">
        <v>158</v>
      </c>
      <c r="K110" s="77">
        <v>172</v>
      </c>
      <c r="L110" s="78">
        <v>158</v>
      </c>
      <c r="M110" s="77">
        <v>185</v>
      </c>
      <c r="N110" s="78">
        <v>144</v>
      </c>
      <c r="O110" s="79">
        <f t="shared" si="21"/>
        <v>1241</v>
      </c>
      <c r="P110" s="77">
        <v>113</v>
      </c>
      <c r="Q110" s="78">
        <v>166</v>
      </c>
      <c r="R110" s="77">
        <v>133</v>
      </c>
      <c r="S110" s="78">
        <v>194</v>
      </c>
      <c r="T110" s="77">
        <v>190</v>
      </c>
      <c r="U110" s="78">
        <v>148</v>
      </c>
      <c r="V110" s="79">
        <f t="shared" si="22"/>
        <v>1196</v>
      </c>
      <c r="W110" s="79">
        <f t="shared" si="23"/>
        <v>2437</v>
      </c>
      <c r="X110" s="27">
        <f t="shared" si="24"/>
        <v>194</v>
      </c>
      <c r="Y110" s="7">
        <f t="shared" si="25"/>
        <v>422</v>
      </c>
      <c r="Z110" s="30">
        <f t="shared" si="26"/>
        <v>160.83333333333334</v>
      </c>
      <c r="AA110" s="30">
        <f t="shared" si="27"/>
        <v>161.33333333333334</v>
      </c>
    </row>
    <row r="111" spans="1:27" ht="12.75" customHeight="1">
      <c r="A111" s="18">
        <v>105</v>
      </c>
      <c r="B111" s="38">
        <v>111</v>
      </c>
      <c r="C111" s="76" t="s">
        <v>162</v>
      </c>
      <c r="D111" s="38">
        <f>IF(C111=0,0,(LOOKUP(C111,HANDICAP!$E$3:$E$108,HANDICAP!$F$3:$F$108)))</f>
        <v>187</v>
      </c>
      <c r="E111" s="76" t="s">
        <v>166</v>
      </c>
      <c r="F111" s="38">
        <f>IF(E111=0,0,(LOOKUP(E111,HANDICAP!$E$3:$E$108,HANDICAP!$F$3:$F$108)))</f>
        <v>179</v>
      </c>
      <c r="G111" s="74" t="s">
        <v>174</v>
      </c>
      <c r="H111" s="64">
        <f>IF(C111=0,0,(LOOKUP(D111,HANDICAP!$A$3:$A$165,HANDICAP!$B$3:$B$165))+(LOOKUP(F111,HANDICAP!$A$3:$A$165,HANDICAP!$B$3:$B$165)))</f>
        <v>70</v>
      </c>
      <c r="I111" s="77">
        <v>166</v>
      </c>
      <c r="J111" s="78">
        <v>175</v>
      </c>
      <c r="K111" s="77">
        <v>242</v>
      </c>
      <c r="L111" s="78">
        <v>233</v>
      </c>
      <c r="M111" s="77">
        <v>224</v>
      </c>
      <c r="N111" s="78">
        <v>146</v>
      </c>
      <c r="O111" s="79">
        <f t="shared" si="21"/>
        <v>1396</v>
      </c>
      <c r="P111" s="77">
        <v>193</v>
      </c>
      <c r="Q111" s="78">
        <v>168</v>
      </c>
      <c r="R111" s="77">
        <v>201</v>
      </c>
      <c r="S111" s="78">
        <v>177</v>
      </c>
      <c r="T111" s="77">
        <v>125</v>
      </c>
      <c r="U111" s="78">
        <v>201</v>
      </c>
      <c r="V111" s="79">
        <f t="shared" si="22"/>
        <v>1275</v>
      </c>
      <c r="W111" s="79">
        <f t="shared" si="23"/>
        <v>2671</v>
      </c>
      <c r="X111" s="27">
        <f t="shared" si="24"/>
        <v>242</v>
      </c>
      <c r="Y111" s="7">
        <f t="shared" si="25"/>
        <v>396</v>
      </c>
      <c r="Z111" s="30">
        <f t="shared" si="26"/>
        <v>191.83333333333334</v>
      </c>
      <c r="AA111" s="30">
        <f t="shared" si="27"/>
        <v>183.33333333333334</v>
      </c>
    </row>
    <row r="112" spans="1:27" ht="12.75" customHeight="1">
      <c r="A112" s="18">
        <v>106</v>
      </c>
      <c r="B112" s="38">
        <v>112</v>
      </c>
      <c r="C112" s="76" t="s">
        <v>163</v>
      </c>
      <c r="D112" s="38">
        <f>IF(C112=0,0,(LOOKUP(C112,HANDICAP!$E$3:$E$108,HANDICAP!$F$3:$F$108)))</f>
        <v>143</v>
      </c>
      <c r="E112" s="76" t="s">
        <v>168</v>
      </c>
      <c r="F112" s="38">
        <f>IF(E112=0,0,(LOOKUP(E112,HANDICAP!$E$3:$E$108,HANDICAP!$F$3:$F$108)))</f>
        <v>158</v>
      </c>
      <c r="G112" s="76" t="s">
        <v>175</v>
      </c>
      <c r="H112" s="64">
        <f>IF(C112=0,0,(LOOKUP(D112,HANDICAP!$A$3:$A$165,HANDICAP!$B$3:$B$165))+(LOOKUP(F112,HANDICAP!$A$3:$A$165,HANDICAP!$B$3:$B$165)))</f>
        <v>119</v>
      </c>
      <c r="I112" s="77">
        <v>179</v>
      </c>
      <c r="J112" s="78">
        <v>187</v>
      </c>
      <c r="K112" s="77">
        <v>132</v>
      </c>
      <c r="L112" s="78">
        <v>171</v>
      </c>
      <c r="M112" s="77">
        <v>144</v>
      </c>
      <c r="N112" s="78">
        <v>148</v>
      </c>
      <c r="O112" s="79">
        <f t="shared" si="21"/>
        <v>1318</v>
      </c>
      <c r="P112" s="77">
        <v>137</v>
      </c>
      <c r="Q112" s="78">
        <v>204</v>
      </c>
      <c r="R112" s="77">
        <v>144</v>
      </c>
      <c r="S112" s="78">
        <v>152</v>
      </c>
      <c r="T112" s="77">
        <v>174</v>
      </c>
      <c r="U112" s="78">
        <v>176</v>
      </c>
      <c r="V112" s="79">
        <f t="shared" si="22"/>
        <v>1344</v>
      </c>
      <c r="W112" s="79">
        <f t="shared" si="23"/>
        <v>2662</v>
      </c>
      <c r="X112" s="27">
        <f t="shared" si="24"/>
        <v>204</v>
      </c>
      <c r="Y112" s="7">
        <f t="shared" si="25"/>
        <v>469</v>
      </c>
      <c r="Z112" s="30">
        <f t="shared" si="26"/>
        <v>151.66666666666666</v>
      </c>
      <c r="AA112" s="30">
        <f t="shared" si="27"/>
        <v>173</v>
      </c>
    </row>
    <row r="113" spans="1:27" ht="12.75" customHeight="1">
      <c r="A113" s="18">
        <v>107</v>
      </c>
      <c r="B113" s="38">
        <v>113</v>
      </c>
      <c r="C113" s="76"/>
      <c r="D113" s="38">
        <f>IF(C113=0,0,(LOOKUP(C113,HANDICAP!$E$3:$E$108,HANDICAP!$F$3:$F$108)))</f>
        <v>0</v>
      </c>
      <c r="E113" s="76"/>
      <c r="F113" s="38">
        <f>IF(E113=0,0,(LOOKUP(E113,HANDICAP!$E$3:$E$108,HANDICAP!$F$3:$F$108)))</f>
        <v>0</v>
      </c>
      <c r="G113" s="76"/>
      <c r="H113" s="64">
        <f>IF(C113=0,0,(LOOKUP(D113,HANDICAP!$A$3:$A$165,HANDICAP!$B$3:$B$165))+(LOOKUP(F113,HANDICAP!$A$3:$A$165,HANDICAP!$B$3:$B$165)))</f>
        <v>0</v>
      </c>
      <c r="I113" s="77"/>
      <c r="J113" s="78"/>
      <c r="K113" s="77"/>
      <c r="L113" s="78"/>
      <c r="M113" s="77"/>
      <c r="N113" s="78"/>
      <c r="O113" s="79">
        <f t="shared" si="21"/>
        <v>0</v>
      </c>
      <c r="P113" s="77"/>
      <c r="Q113" s="78"/>
      <c r="R113" s="77"/>
      <c r="S113" s="78"/>
      <c r="T113" s="77"/>
      <c r="U113" s="78"/>
      <c r="V113" s="79">
        <f t="shared" si="22"/>
        <v>0</v>
      </c>
      <c r="W113" s="79">
        <f t="shared" si="23"/>
        <v>0</v>
      </c>
      <c r="X113" s="27">
        <f t="shared" si="24"/>
        <v>0</v>
      </c>
      <c r="Y113" s="7">
        <f t="shared" si="25"/>
        <v>0</v>
      </c>
      <c r="Z113" s="30">
        <f t="shared" si="26"/>
        <v>0</v>
      </c>
      <c r="AA113" s="30">
        <f t="shared" si="27"/>
        <v>0</v>
      </c>
    </row>
    <row r="114" spans="1:27" ht="12.75" customHeight="1">
      <c r="A114" s="18">
        <v>108</v>
      </c>
      <c r="B114" s="38">
        <v>114</v>
      </c>
      <c r="C114" s="76"/>
      <c r="D114" s="38">
        <f>IF(C114=0,0,(LOOKUP(C114,HANDICAP!$E$3:$E$108,HANDICAP!$F$3:$F$108)))</f>
        <v>0</v>
      </c>
      <c r="E114" s="76"/>
      <c r="F114" s="38">
        <f>IF(E114=0,0,(LOOKUP(E114,HANDICAP!$E$3:$E$108,HANDICAP!$F$3:$F$108)))</f>
        <v>0</v>
      </c>
      <c r="G114" s="76"/>
      <c r="H114" s="64">
        <f>IF(C114=0,0,(LOOKUP(D114,HANDICAP!$A$3:$A$165,HANDICAP!$B$3:$B$165))+(LOOKUP(F114,HANDICAP!$A$3:$A$165,HANDICAP!$B$3:$B$165)))</f>
        <v>0</v>
      </c>
      <c r="I114" s="77"/>
      <c r="J114" s="78"/>
      <c r="K114" s="77"/>
      <c r="L114" s="78"/>
      <c r="M114" s="77"/>
      <c r="N114" s="78"/>
      <c r="O114" s="79">
        <f t="shared" si="21"/>
        <v>0</v>
      </c>
      <c r="P114" s="77"/>
      <c r="Q114" s="78"/>
      <c r="R114" s="77"/>
      <c r="S114" s="78"/>
      <c r="T114" s="77"/>
      <c r="U114" s="78"/>
      <c r="V114" s="79">
        <f t="shared" si="22"/>
        <v>0</v>
      </c>
      <c r="W114" s="79">
        <f t="shared" si="23"/>
        <v>0</v>
      </c>
      <c r="X114" s="27">
        <f t="shared" si="24"/>
        <v>0</v>
      </c>
      <c r="Y114" s="7">
        <f t="shared" si="25"/>
        <v>0</v>
      </c>
      <c r="Z114" s="30">
        <f t="shared" si="26"/>
        <v>0</v>
      </c>
      <c r="AA114" s="30">
        <f t="shared" si="27"/>
        <v>0</v>
      </c>
    </row>
    <row r="115" spans="1:27" ht="12.75" customHeight="1">
      <c r="A115" s="18">
        <v>109</v>
      </c>
      <c r="B115" s="38">
        <v>115</v>
      </c>
      <c r="C115" s="76"/>
      <c r="D115" s="38">
        <f>IF(C115=0,0,(LOOKUP(C115,HANDICAP!$E$3:$E$108,HANDICAP!$F$3:$F$108)))</f>
        <v>0</v>
      </c>
      <c r="E115" s="76"/>
      <c r="F115" s="38">
        <f>IF(E115=0,0,(LOOKUP(E115,HANDICAP!$E$3:$E$108,HANDICAP!$F$3:$F$108)))</f>
        <v>0</v>
      </c>
      <c r="G115" s="53"/>
      <c r="H115" s="64">
        <f>IF(C115=0,0,(LOOKUP(D115,HANDICAP!$A$3:$A$165,HANDICAP!$B$3:$B$165))+(LOOKUP(F115,HANDICAP!$A$3:$A$165,HANDICAP!$B$3:$B$165)))</f>
        <v>0</v>
      </c>
      <c r="I115" s="77"/>
      <c r="J115" s="78"/>
      <c r="K115" s="77"/>
      <c r="L115" s="78"/>
      <c r="M115" s="77"/>
      <c r="N115" s="78"/>
      <c r="O115" s="79">
        <f t="shared" si="21"/>
        <v>0</v>
      </c>
      <c r="P115" s="77"/>
      <c r="Q115" s="78"/>
      <c r="R115" s="77"/>
      <c r="S115" s="78"/>
      <c r="T115" s="77"/>
      <c r="U115" s="78"/>
      <c r="V115" s="79">
        <f t="shared" si="22"/>
        <v>0</v>
      </c>
      <c r="W115" s="79">
        <f t="shared" si="23"/>
        <v>0</v>
      </c>
      <c r="X115" s="27">
        <f t="shared" si="24"/>
        <v>0</v>
      </c>
      <c r="Y115" s="7">
        <f t="shared" si="25"/>
        <v>0</v>
      </c>
      <c r="Z115" s="30">
        <f t="shared" si="26"/>
        <v>0</v>
      </c>
      <c r="AA115" s="30">
        <f t="shared" si="27"/>
        <v>0</v>
      </c>
    </row>
    <row r="116" spans="1:27" ht="12.75" customHeight="1">
      <c r="A116" s="18">
        <v>110</v>
      </c>
      <c r="B116" s="38">
        <v>116</v>
      </c>
      <c r="C116" s="76"/>
      <c r="D116" s="38">
        <f>IF(C116=0,0,(LOOKUP(C116,HANDICAP!$E$3:$E$108,HANDICAP!$F$3:$F$108)))</f>
        <v>0</v>
      </c>
      <c r="E116" s="76"/>
      <c r="F116" s="38">
        <f>IF(E116=0,0,(LOOKUP(E116,HANDICAP!$E$3:$E$108,HANDICAP!$F$3:$F$108)))</f>
        <v>0</v>
      </c>
      <c r="G116" s="53"/>
      <c r="H116" s="64">
        <f>IF(C116=0,0,(LOOKUP(D116,HANDICAP!$A$3:$A$165,HANDICAP!$B$3:$B$165))+(LOOKUP(F116,HANDICAP!$A$3:$A$165,HANDICAP!$B$3:$B$165)))</f>
        <v>0</v>
      </c>
      <c r="I116" s="77"/>
      <c r="J116" s="78"/>
      <c r="K116" s="77"/>
      <c r="L116" s="78"/>
      <c r="M116" s="77"/>
      <c r="N116" s="78"/>
      <c r="O116" s="79">
        <f t="shared" si="21"/>
        <v>0</v>
      </c>
      <c r="P116" s="77"/>
      <c r="Q116" s="78"/>
      <c r="R116" s="77"/>
      <c r="S116" s="78"/>
      <c r="T116" s="77"/>
      <c r="U116" s="78"/>
      <c r="V116" s="79">
        <f t="shared" si="22"/>
        <v>0</v>
      </c>
      <c r="W116" s="79">
        <f t="shared" si="23"/>
        <v>0</v>
      </c>
      <c r="X116" s="27">
        <f t="shared" si="24"/>
        <v>0</v>
      </c>
      <c r="Y116" s="7">
        <f t="shared" si="25"/>
        <v>0</v>
      </c>
      <c r="Z116" s="30">
        <f t="shared" si="26"/>
        <v>0</v>
      </c>
      <c r="AA116" s="30">
        <f t="shared" si="27"/>
        <v>0</v>
      </c>
    </row>
    <row r="117" spans="1:27" ht="12.75" customHeight="1">
      <c r="A117" s="18">
        <v>111</v>
      </c>
      <c r="B117" s="38">
        <v>117</v>
      </c>
      <c r="C117" s="76"/>
      <c r="D117" s="38">
        <f>IF(C117=0,0,(LOOKUP(C117,HANDICAP!$E$3:$E$108,HANDICAP!$F$3:$F$108)))</f>
        <v>0</v>
      </c>
      <c r="E117" s="76"/>
      <c r="F117" s="38">
        <f>IF(E117=0,0,(LOOKUP(E117,HANDICAP!$E$3:$E$108,HANDICAP!$F$3:$F$108)))</f>
        <v>0</v>
      </c>
      <c r="G117" s="53"/>
      <c r="H117" s="64">
        <f>IF(C117=0,0,(LOOKUP(D117,HANDICAP!$A$3:$A$165,HANDICAP!$B$3:$B$165))+(LOOKUP(F117,HANDICAP!$A$3:$A$165,HANDICAP!$B$3:$B$165)))</f>
        <v>0</v>
      </c>
      <c r="I117" s="77"/>
      <c r="J117" s="78"/>
      <c r="K117" s="77"/>
      <c r="L117" s="78"/>
      <c r="M117" s="77"/>
      <c r="N117" s="78"/>
      <c r="O117" s="79">
        <f t="shared" si="21"/>
        <v>0</v>
      </c>
      <c r="P117" s="77"/>
      <c r="Q117" s="78"/>
      <c r="R117" s="77"/>
      <c r="S117" s="78"/>
      <c r="T117" s="77"/>
      <c r="U117" s="78"/>
      <c r="V117" s="79">
        <f t="shared" si="22"/>
        <v>0</v>
      </c>
      <c r="W117" s="79">
        <f t="shared" si="23"/>
        <v>0</v>
      </c>
      <c r="X117" s="27">
        <f t="shared" si="24"/>
        <v>0</v>
      </c>
      <c r="Y117" s="7">
        <f t="shared" si="25"/>
        <v>0</v>
      </c>
      <c r="Z117" s="30">
        <f t="shared" si="26"/>
        <v>0</v>
      </c>
      <c r="AA117" s="30">
        <f t="shared" si="27"/>
        <v>0</v>
      </c>
    </row>
    <row r="118" spans="1:27" ht="12.75" customHeight="1">
      <c r="A118" s="18">
        <v>112</v>
      </c>
      <c r="B118" s="38">
        <v>118</v>
      </c>
      <c r="C118" s="76"/>
      <c r="D118" s="38">
        <f>IF(C118=0,0,(LOOKUP(C118,HANDICAP!$E$3:$E$108,HANDICAP!$F$3:$F$108)))</f>
        <v>0</v>
      </c>
      <c r="E118" s="74"/>
      <c r="F118" s="38">
        <f>IF(E118=0,0,(LOOKUP(E118,HANDICAP!$E$3:$E$108,HANDICAP!$F$3:$F$108)))</f>
        <v>0</v>
      </c>
      <c r="G118" s="53"/>
      <c r="H118" s="64">
        <f>IF(C118=0,0,(LOOKUP(D118,HANDICAP!$A$3:$A$165,HANDICAP!$B$3:$B$165))+(LOOKUP(F118,HANDICAP!$A$3:$A$165,HANDICAP!$B$3:$B$165)))</f>
        <v>0</v>
      </c>
      <c r="I118" s="77"/>
      <c r="J118" s="78"/>
      <c r="K118" s="77"/>
      <c r="L118" s="78"/>
      <c r="M118" s="77"/>
      <c r="N118" s="78"/>
      <c r="O118" s="79">
        <f t="shared" si="21"/>
        <v>0</v>
      </c>
      <c r="P118" s="77"/>
      <c r="Q118" s="78"/>
      <c r="R118" s="77"/>
      <c r="S118" s="78"/>
      <c r="T118" s="77"/>
      <c r="U118" s="78"/>
      <c r="V118" s="79">
        <f t="shared" si="22"/>
        <v>0</v>
      </c>
      <c r="W118" s="79">
        <f t="shared" si="23"/>
        <v>0</v>
      </c>
      <c r="X118" s="27">
        <f t="shared" si="24"/>
        <v>0</v>
      </c>
      <c r="Y118" s="7">
        <f t="shared" si="25"/>
        <v>0</v>
      </c>
      <c r="Z118" s="30">
        <f t="shared" si="26"/>
        <v>0</v>
      </c>
      <c r="AA118" s="30">
        <f t="shared" si="27"/>
        <v>0</v>
      </c>
    </row>
    <row r="119" spans="1:27" ht="12.75" customHeight="1">
      <c r="A119" s="18">
        <v>113</v>
      </c>
      <c r="B119" s="38">
        <v>119</v>
      </c>
      <c r="C119" s="76"/>
      <c r="D119" s="38">
        <f>IF(C119=0,0,(LOOKUP(C119,HANDICAP!$E$3:$E$108,HANDICAP!$F$3:$F$108)))</f>
        <v>0</v>
      </c>
      <c r="E119" s="76"/>
      <c r="F119" s="38">
        <f>IF(E119=0,0,(LOOKUP(E119,HANDICAP!$E$3:$E$108,HANDICAP!$F$3:$F$108)))</f>
        <v>0</v>
      </c>
      <c r="G119" s="53"/>
      <c r="H119" s="64">
        <f>IF(C119=0,0,(LOOKUP(D119,HANDICAP!$A$3:$A$165,HANDICAP!$B$3:$B$165))+(LOOKUP(F119,HANDICAP!$A$3:$A$165,HANDICAP!$B$3:$B$165)))</f>
        <v>0</v>
      </c>
      <c r="I119" s="77"/>
      <c r="J119" s="78"/>
      <c r="K119" s="77"/>
      <c r="L119" s="78"/>
      <c r="M119" s="77"/>
      <c r="N119" s="78"/>
      <c r="O119" s="79">
        <f t="shared" si="21"/>
        <v>0</v>
      </c>
      <c r="P119" s="77"/>
      <c r="Q119" s="78"/>
      <c r="R119" s="77"/>
      <c r="S119" s="78"/>
      <c r="T119" s="77"/>
      <c r="U119" s="78"/>
      <c r="V119" s="79">
        <f t="shared" si="22"/>
        <v>0</v>
      </c>
      <c r="W119" s="79">
        <f t="shared" si="23"/>
        <v>0</v>
      </c>
      <c r="X119" s="27">
        <f t="shared" si="24"/>
        <v>0</v>
      </c>
      <c r="Y119" s="7">
        <f t="shared" si="25"/>
        <v>0</v>
      </c>
      <c r="Z119" s="30">
        <f t="shared" si="26"/>
        <v>0</v>
      </c>
      <c r="AA119" s="30">
        <f t="shared" si="27"/>
        <v>0</v>
      </c>
    </row>
    <row r="120" spans="1:27" ht="12.75" customHeight="1">
      <c r="A120" s="18">
        <v>114</v>
      </c>
      <c r="B120" s="38">
        <v>120</v>
      </c>
      <c r="C120" s="76"/>
      <c r="D120" s="38">
        <f>IF(C120=0,0,(LOOKUP(C120,HANDICAP!$E$3:$E$108,HANDICAP!$F$3:$F$108)))</f>
        <v>0</v>
      </c>
      <c r="E120" s="76"/>
      <c r="F120" s="38">
        <f>IF(E120=0,0,(LOOKUP(E120,HANDICAP!$E$3:$E$108,HANDICAP!$F$3:$F$108)))</f>
        <v>0</v>
      </c>
      <c r="G120" s="53"/>
      <c r="H120" s="64">
        <f>IF(C120=0,0,(LOOKUP(D120,HANDICAP!$A$3:$A$165,HANDICAP!$B$3:$B$165))+(LOOKUP(F120,HANDICAP!$A$3:$A$165,HANDICAP!$B$3:$B$165)))</f>
        <v>0</v>
      </c>
      <c r="I120" s="77"/>
      <c r="J120" s="78"/>
      <c r="K120" s="77"/>
      <c r="L120" s="78"/>
      <c r="M120" s="77"/>
      <c r="N120" s="78"/>
      <c r="O120" s="79">
        <f t="shared" si="21"/>
        <v>0</v>
      </c>
      <c r="P120" s="77"/>
      <c r="Q120" s="78"/>
      <c r="R120" s="77"/>
      <c r="S120" s="78"/>
      <c r="T120" s="77"/>
      <c r="U120" s="78"/>
      <c r="V120" s="79">
        <f t="shared" si="22"/>
        <v>0</v>
      </c>
      <c r="W120" s="79">
        <f t="shared" si="23"/>
        <v>0</v>
      </c>
      <c r="X120" s="27">
        <f t="shared" si="24"/>
        <v>0</v>
      </c>
      <c r="Y120" s="7">
        <f t="shared" si="25"/>
        <v>0</v>
      </c>
      <c r="Z120" s="30">
        <f t="shared" si="26"/>
        <v>0</v>
      </c>
      <c r="AA120" s="30">
        <f t="shared" si="27"/>
        <v>0</v>
      </c>
    </row>
    <row r="121" spans="1:27" ht="12.75" customHeight="1">
      <c r="A121" s="18">
        <v>115</v>
      </c>
      <c r="B121" s="38">
        <v>121</v>
      </c>
      <c r="C121" s="76"/>
      <c r="D121" s="38">
        <f>IF(C121=0,0,(LOOKUP(C121,HANDICAP!$E$3:$E$108,HANDICAP!$F$3:$F$108)))</f>
        <v>0</v>
      </c>
      <c r="E121" s="74"/>
      <c r="F121" s="38">
        <f>IF(E121=0,0,(LOOKUP(E121,HANDICAP!$E$3:$E$108,HANDICAP!$F$3:$F$108)))</f>
        <v>0</v>
      </c>
      <c r="G121" s="53"/>
      <c r="H121" s="64">
        <f>IF(C121=0,0,(LOOKUP(D121,HANDICAP!$A$3:$A$165,HANDICAP!$B$3:$B$165))+(LOOKUP(F121,HANDICAP!$A$3:$A$165,HANDICAP!$B$3:$B$165)))</f>
        <v>0</v>
      </c>
      <c r="I121" s="77"/>
      <c r="J121" s="78"/>
      <c r="K121" s="77"/>
      <c r="L121" s="78"/>
      <c r="M121" s="77"/>
      <c r="N121" s="78"/>
      <c r="O121" s="79">
        <f t="shared" si="21"/>
        <v>0</v>
      </c>
      <c r="P121" s="77"/>
      <c r="Q121" s="78"/>
      <c r="R121" s="77"/>
      <c r="S121" s="78"/>
      <c r="T121" s="77"/>
      <c r="U121" s="78"/>
      <c r="V121" s="79">
        <f t="shared" si="22"/>
        <v>0</v>
      </c>
      <c r="W121" s="79">
        <f t="shared" si="23"/>
        <v>0</v>
      </c>
      <c r="X121" s="27">
        <f t="shared" si="24"/>
        <v>0</v>
      </c>
      <c r="Y121" s="7">
        <f t="shared" si="25"/>
        <v>0</v>
      </c>
      <c r="Z121" s="30">
        <f t="shared" si="26"/>
        <v>0</v>
      </c>
      <c r="AA121" s="30">
        <f t="shared" si="27"/>
        <v>0</v>
      </c>
    </row>
    <row r="122" spans="1:27" ht="12.75" customHeight="1">
      <c r="A122" s="18">
        <v>116</v>
      </c>
      <c r="B122" s="38">
        <v>122</v>
      </c>
      <c r="C122" s="76"/>
      <c r="D122" s="38">
        <f>IF(C122=0,0,(LOOKUP(C122,HANDICAP!$E$3:$E$108,HANDICAP!$F$3:$F$108)))</f>
        <v>0</v>
      </c>
      <c r="E122" s="76"/>
      <c r="F122" s="38">
        <f>IF(E122=0,0,(LOOKUP(E122,HANDICAP!$E$3:$E$108,HANDICAP!$F$3:$F$108)))</f>
        <v>0</v>
      </c>
      <c r="G122" s="53"/>
      <c r="H122" s="64">
        <f>IF(C122=0,0,(LOOKUP(D122,HANDICAP!$A$3:$A$165,HANDICAP!$B$3:$B$165))+(LOOKUP(F122,HANDICAP!$A$3:$A$165,HANDICAP!$B$3:$B$165)))</f>
        <v>0</v>
      </c>
      <c r="I122" s="77"/>
      <c r="J122" s="78"/>
      <c r="K122" s="77"/>
      <c r="L122" s="78"/>
      <c r="M122" s="77"/>
      <c r="N122" s="78"/>
      <c r="O122" s="79">
        <f t="shared" si="21"/>
        <v>0</v>
      </c>
      <c r="P122" s="77"/>
      <c r="Q122" s="78"/>
      <c r="R122" s="77"/>
      <c r="S122" s="78"/>
      <c r="T122" s="77"/>
      <c r="U122" s="78"/>
      <c r="V122" s="79">
        <f t="shared" si="22"/>
        <v>0</v>
      </c>
      <c r="W122" s="79">
        <f t="shared" si="23"/>
        <v>0</v>
      </c>
      <c r="X122" s="27">
        <f t="shared" si="24"/>
        <v>0</v>
      </c>
      <c r="Y122" s="7">
        <f t="shared" si="25"/>
        <v>0</v>
      </c>
      <c r="Z122" s="30">
        <f t="shared" si="26"/>
        <v>0</v>
      </c>
      <c r="AA122" s="30">
        <f t="shared" si="27"/>
        <v>0</v>
      </c>
    </row>
    <row r="123" spans="1:27" ht="12.75" customHeight="1">
      <c r="A123" s="18">
        <v>117</v>
      </c>
      <c r="B123" s="38">
        <v>123</v>
      </c>
      <c r="C123" s="76"/>
      <c r="D123" s="38">
        <f>IF(C123=0,0,(LOOKUP(C123,HANDICAP!$E$3:$E$108,HANDICAP!$F$3:$F$108)))</f>
        <v>0</v>
      </c>
      <c r="E123" s="76"/>
      <c r="F123" s="38">
        <f>IF(E123=0,0,(LOOKUP(E123,HANDICAP!$E$3:$E$108,HANDICAP!$F$3:$F$108)))</f>
        <v>0</v>
      </c>
      <c r="G123" s="53"/>
      <c r="H123" s="64">
        <f>IF(C123=0,0,(LOOKUP(D123,HANDICAP!$A$3:$A$165,HANDICAP!$B$3:$B$165))+(LOOKUP(F123,HANDICAP!$A$3:$A$165,HANDICAP!$B$3:$B$165)))</f>
        <v>0</v>
      </c>
      <c r="I123" s="77"/>
      <c r="J123" s="78"/>
      <c r="K123" s="77"/>
      <c r="L123" s="78"/>
      <c r="M123" s="77"/>
      <c r="N123" s="78"/>
      <c r="O123" s="79">
        <f t="shared" si="21"/>
        <v>0</v>
      </c>
      <c r="P123" s="77"/>
      <c r="Q123" s="78"/>
      <c r="R123" s="77"/>
      <c r="S123" s="78"/>
      <c r="T123" s="77"/>
      <c r="U123" s="78"/>
      <c r="V123" s="79">
        <f t="shared" si="22"/>
        <v>0</v>
      </c>
      <c r="W123" s="79">
        <f t="shared" si="23"/>
        <v>0</v>
      </c>
      <c r="X123" s="27">
        <f t="shared" si="24"/>
        <v>0</v>
      </c>
      <c r="Y123" s="7">
        <f t="shared" si="25"/>
        <v>0</v>
      </c>
      <c r="Z123" s="30">
        <f t="shared" si="26"/>
        <v>0</v>
      </c>
      <c r="AA123" s="30">
        <f t="shared" si="27"/>
        <v>0</v>
      </c>
    </row>
    <row r="124" spans="1:27" ht="12.75" customHeight="1">
      <c r="A124" s="18">
        <v>118</v>
      </c>
      <c r="B124" s="38">
        <v>124</v>
      </c>
      <c r="C124" s="76"/>
      <c r="D124" s="38">
        <f>IF(C124=0,0,(LOOKUP(C124,HANDICAP!$E$3:$E$108,HANDICAP!$F$3:$F$108)))</f>
        <v>0</v>
      </c>
      <c r="E124" s="76"/>
      <c r="F124" s="38">
        <f>IF(E124=0,0,(LOOKUP(E124,HANDICAP!$E$3:$E$108,HANDICAP!$F$3:$F$108)))</f>
        <v>0</v>
      </c>
      <c r="G124" s="53"/>
      <c r="H124" s="64">
        <f>IF(C124=0,0,(LOOKUP(D124,HANDICAP!$A$3:$A$165,HANDICAP!$B$3:$B$165))+(LOOKUP(F124,HANDICAP!$A$3:$A$165,HANDICAP!$B$3:$B$165)))</f>
        <v>0</v>
      </c>
      <c r="I124" s="77"/>
      <c r="J124" s="78"/>
      <c r="K124" s="77"/>
      <c r="L124" s="78"/>
      <c r="M124" s="77"/>
      <c r="N124" s="78"/>
      <c r="O124" s="79">
        <f t="shared" si="21"/>
        <v>0</v>
      </c>
      <c r="P124" s="77"/>
      <c r="Q124" s="78"/>
      <c r="R124" s="77"/>
      <c r="S124" s="78"/>
      <c r="T124" s="77"/>
      <c r="U124" s="78"/>
      <c r="V124" s="79">
        <f t="shared" si="22"/>
        <v>0</v>
      </c>
      <c r="W124" s="79">
        <f t="shared" si="23"/>
        <v>0</v>
      </c>
      <c r="X124" s="27">
        <f t="shared" si="24"/>
        <v>0</v>
      </c>
      <c r="Y124" s="7">
        <f t="shared" si="25"/>
        <v>0</v>
      </c>
      <c r="Z124" s="30">
        <f t="shared" si="26"/>
        <v>0</v>
      </c>
      <c r="AA124" s="30">
        <f t="shared" si="27"/>
        <v>0</v>
      </c>
    </row>
    <row r="125" spans="1:27" ht="12.75" customHeight="1">
      <c r="A125" s="18">
        <v>119</v>
      </c>
      <c r="B125" s="38">
        <v>125</v>
      </c>
      <c r="C125" s="76"/>
      <c r="D125" s="38">
        <f>IF(C125=0,0,(LOOKUP(C125,HANDICAP!$E$3:$E$108,HANDICAP!$F$3:$F$108)))</f>
        <v>0</v>
      </c>
      <c r="E125" s="76"/>
      <c r="F125" s="38">
        <f>IF(E125=0,0,(LOOKUP(E125,HANDICAP!$E$3:$E$108,HANDICAP!$F$3:$F$108)))</f>
        <v>0</v>
      </c>
      <c r="G125" s="53"/>
      <c r="H125" s="64">
        <f>IF(C125=0,0,(LOOKUP(D125,HANDICAP!$A$3:$A$165,HANDICAP!$B$3:$B$165))+(LOOKUP(F125,HANDICAP!$A$3:$A$165,HANDICAP!$B$3:$B$165)))</f>
        <v>0</v>
      </c>
      <c r="I125" s="77"/>
      <c r="J125" s="78"/>
      <c r="K125" s="77"/>
      <c r="L125" s="78"/>
      <c r="M125" s="77"/>
      <c r="N125" s="78"/>
      <c r="O125" s="79">
        <f t="shared" si="21"/>
        <v>0</v>
      </c>
      <c r="P125" s="77"/>
      <c r="Q125" s="78"/>
      <c r="R125" s="77"/>
      <c r="S125" s="78"/>
      <c r="T125" s="77"/>
      <c r="U125" s="78"/>
      <c r="V125" s="79">
        <f t="shared" si="22"/>
        <v>0</v>
      </c>
      <c r="W125" s="79">
        <f t="shared" si="23"/>
        <v>0</v>
      </c>
      <c r="X125" s="27">
        <f t="shared" si="24"/>
        <v>0</v>
      </c>
      <c r="Y125" s="7">
        <f t="shared" si="25"/>
        <v>0</v>
      </c>
      <c r="Z125" s="30">
        <f t="shared" si="26"/>
        <v>0</v>
      </c>
      <c r="AA125" s="30">
        <f t="shared" si="27"/>
        <v>0</v>
      </c>
    </row>
    <row r="126" spans="1:27" ht="12.75" customHeight="1">
      <c r="A126" s="18">
        <v>120</v>
      </c>
      <c r="B126" s="38">
        <v>126</v>
      </c>
      <c r="C126" s="76"/>
      <c r="D126" s="38">
        <f>IF(C126=0,0,(LOOKUP(C126,HANDICAP!$E$3:$E$108,HANDICAP!$F$3:$F$108)))</f>
        <v>0</v>
      </c>
      <c r="E126" s="76"/>
      <c r="F126" s="38">
        <f>IF(E126=0,0,(LOOKUP(E126,HANDICAP!$E$3:$E$108,HANDICAP!$F$3:$F$108)))</f>
        <v>0</v>
      </c>
      <c r="G126" s="53"/>
      <c r="H126" s="64">
        <f>IF(C126=0,0,(LOOKUP(D126,HANDICAP!$A$3:$A$165,HANDICAP!$B$3:$B$165))+(LOOKUP(F126,HANDICAP!$A$3:$A$165,HANDICAP!$B$3:$B$165)))</f>
        <v>0</v>
      </c>
      <c r="I126" s="77"/>
      <c r="J126" s="78"/>
      <c r="K126" s="77"/>
      <c r="L126" s="78"/>
      <c r="M126" s="77"/>
      <c r="N126" s="78"/>
      <c r="O126" s="79">
        <f t="shared" si="21"/>
        <v>0</v>
      </c>
      <c r="P126" s="77"/>
      <c r="Q126" s="78"/>
      <c r="R126" s="77"/>
      <c r="S126" s="78"/>
      <c r="T126" s="77"/>
      <c r="U126" s="78"/>
      <c r="V126" s="79">
        <f t="shared" si="22"/>
        <v>0</v>
      </c>
      <c r="W126" s="79">
        <f t="shared" si="23"/>
        <v>0</v>
      </c>
      <c r="X126" s="27">
        <f t="shared" si="24"/>
        <v>0</v>
      </c>
      <c r="Y126" s="7">
        <f t="shared" si="25"/>
        <v>0</v>
      </c>
      <c r="Z126" s="30">
        <f t="shared" si="26"/>
        <v>0</v>
      </c>
      <c r="AA126" s="30">
        <f t="shared" si="27"/>
        <v>0</v>
      </c>
    </row>
    <row r="127" spans="1:27" ht="12.75" customHeight="1">
      <c r="A127" s="18">
        <v>121</v>
      </c>
      <c r="B127" s="38">
        <v>127</v>
      </c>
      <c r="C127" s="76"/>
      <c r="D127" s="38">
        <f>IF(C127=0,0,(LOOKUP(C127,HANDICAP!$E$3:$E$108,HANDICAP!$F$3:$F$108)))</f>
        <v>0</v>
      </c>
      <c r="E127" s="76"/>
      <c r="F127" s="38">
        <f>IF(E127=0,0,(LOOKUP(E127,HANDICAP!$E$3:$E$108,HANDICAP!$F$3:$F$108)))</f>
        <v>0</v>
      </c>
      <c r="G127" s="53"/>
      <c r="H127" s="64">
        <f>IF(C127=0,0,(LOOKUP(D127,HANDICAP!$A$3:$A$165,HANDICAP!$B$3:$B$165))+(LOOKUP(F127,HANDICAP!$A$3:$A$165,HANDICAP!$B$3:$B$165)))</f>
        <v>0</v>
      </c>
      <c r="I127" s="77"/>
      <c r="J127" s="78"/>
      <c r="K127" s="77"/>
      <c r="L127" s="78"/>
      <c r="M127" s="77"/>
      <c r="N127" s="78"/>
      <c r="O127" s="79">
        <f t="shared" si="21"/>
        <v>0</v>
      </c>
      <c r="P127" s="77"/>
      <c r="Q127" s="78"/>
      <c r="R127" s="77"/>
      <c r="S127" s="78"/>
      <c r="T127" s="77"/>
      <c r="U127" s="78"/>
      <c r="V127" s="79">
        <f t="shared" si="22"/>
        <v>0</v>
      </c>
      <c r="W127" s="79">
        <f t="shared" si="23"/>
        <v>0</v>
      </c>
      <c r="X127" s="27">
        <f t="shared" si="24"/>
        <v>0</v>
      </c>
      <c r="Y127" s="7">
        <f t="shared" si="25"/>
        <v>0</v>
      </c>
      <c r="Z127" s="30">
        <f t="shared" si="26"/>
        <v>0</v>
      </c>
      <c r="AA127" s="30">
        <f t="shared" si="27"/>
        <v>0</v>
      </c>
    </row>
    <row r="128" spans="1:27" ht="12.75" customHeight="1">
      <c r="A128" s="18">
        <v>122</v>
      </c>
      <c r="B128" s="38">
        <v>128</v>
      </c>
      <c r="C128" s="76"/>
      <c r="D128" s="38">
        <f>IF(C128=0,0,(LOOKUP(C128,HANDICAP!$E$3:$E$108,HANDICAP!$F$3:$F$108)))</f>
        <v>0</v>
      </c>
      <c r="E128" s="76"/>
      <c r="F128" s="38">
        <f>IF(E128=0,0,(LOOKUP(E128,HANDICAP!$E$3:$E$108,HANDICAP!$F$3:$F$108)))</f>
        <v>0</v>
      </c>
      <c r="G128" s="53"/>
      <c r="H128" s="64">
        <f>IF(C128=0,0,(LOOKUP(D128,HANDICAP!$A$3:$A$165,HANDICAP!$B$3:$B$165))+(LOOKUP(F128,HANDICAP!$A$3:$A$165,HANDICAP!$B$3:$B$165)))</f>
        <v>0</v>
      </c>
      <c r="I128" s="77"/>
      <c r="J128" s="78"/>
      <c r="K128" s="77"/>
      <c r="L128" s="78"/>
      <c r="M128" s="77"/>
      <c r="N128" s="78"/>
      <c r="O128" s="79">
        <f t="shared" si="21"/>
        <v>0</v>
      </c>
      <c r="P128" s="77"/>
      <c r="Q128" s="78"/>
      <c r="R128" s="77"/>
      <c r="S128" s="78"/>
      <c r="T128" s="77"/>
      <c r="U128" s="78"/>
      <c r="V128" s="79">
        <f t="shared" si="22"/>
        <v>0</v>
      </c>
      <c r="W128" s="79">
        <f t="shared" si="23"/>
        <v>0</v>
      </c>
      <c r="X128" s="27">
        <f t="shared" si="24"/>
        <v>0</v>
      </c>
      <c r="Y128" s="7">
        <f t="shared" si="25"/>
        <v>0</v>
      </c>
      <c r="Z128" s="30">
        <f t="shared" si="26"/>
        <v>0</v>
      </c>
      <c r="AA128" s="30">
        <f t="shared" si="27"/>
        <v>0</v>
      </c>
    </row>
    <row r="129" spans="1:27" ht="12.75" customHeight="1">
      <c r="A129" s="18">
        <v>123</v>
      </c>
      <c r="B129" s="38">
        <v>129</v>
      </c>
      <c r="C129" s="76"/>
      <c r="D129" s="38">
        <f>IF(C129=0,0,(LOOKUP(C129,HANDICAP!$E$3:$E$108,HANDICAP!$F$3:$F$108)))</f>
        <v>0</v>
      </c>
      <c r="E129" s="76"/>
      <c r="F129" s="38">
        <f>IF(E129=0,0,(LOOKUP(E129,HANDICAP!$E$3:$E$108,HANDICAP!$F$3:$F$108)))</f>
        <v>0</v>
      </c>
      <c r="G129" s="53"/>
      <c r="H129" s="64">
        <f>IF(C129=0,0,(LOOKUP(D129,HANDICAP!$A$3:$A$165,HANDICAP!$B$3:$B$165))+(LOOKUP(F129,HANDICAP!$A$3:$A$165,HANDICAP!$B$3:$B$165)))</f>
        <v>0</v>
      </c>
      <c r="I129" s="77"/>
      <c r="J129" s="78"/>
      <c r="K129" s="77"/>
      <c r="L129" s="78"/>
      <c r="M129" s="77"/>
      <c r="N129" s="78"/>
      <c r="O129" s="79">
        <f t="shared" si="21"/>
        <v>0</v>
      </c>
      <c r="P129" s="77"/>
      <c r="Q129" s="78"/>
      <c r="R129" s="77"/>
      <c r="S129" s="78"/>
      <c r="T129" s="77"/>
      <c r="U129" s="78"/>
      <c r="V129" s="79">
        <f t="shared" si="22"/>
        <v>0</v>
      </c>
      <c r="W129" s="79">
        <f t="shared" si="23"/>
        <v>0</v>
      </c>
      <c r="X129" s="27">
        <f t="shared" si="24"/>
        <v>0</v>
      </c>
      <c r="Y129" s="7">
        <f t="shared" si="25"/>
        <v>0</v>
      </c>
      <c r="Z129" s="30">
        <f t="shared" si="26"/>
        <v>0</v>
      </c>
      <c r="AA129" s="30">
        <f t="shared" si="27"/>
        <v>0</v>
      </c>
    </row>
    <row r="130" spans="1:27" ht="12.75" customHeight="1">
      <c r="A130" s="18">
        <v>124</v>
      </c>
      <c r="B130" s="38">
        <v>130</v>
      </c>
      <c r="C130" s="76"/>
      <c r="D130" s="38">
        <f>IF(C130=0,0,(LOOKUP(C130,HANDICAP!$E$3:$E$108,HANDICAP!$F$3:$F$108)))</f>
        <v>0</v>
      </c>
      <c r="E130" s="76"/>
      <c r="F130" s="38">
        <f>IF(E130=0,0,(LOOKUP(E130,HANDICAP!$E$3:$E$108,HANDICAP!$F$3:$F$108)))</f>
        <v>0</v>
      </c>
      <c r="G130" s="53"/>
      <c r="H130" s="64">
        <f>IF(C130=0,0,(LOOKUP(D130,HANDICAP!$A$3:$A$165,HANDICAP!$B$3:$B$165))+(LOOKUP(F130,HANDICAP!$A$3:$A$165,HANDICAP!$B$3:$B$165)))</f>
        <v>0</v>
      </c>
      <c r="I130" s="77"/>
      <c r="J130" s="78"/>
      <c r="K130" s="77"/>
      <c r="L130" s="78"/>
      <c r="M130" s="77"/>
      <c r="N130" s="78"/>
      <c r="O130" s="79">
        <f t="shared" si="21"/>
        <v>0</v>
      </c>
      <c r="P130" s="77"/>
      <c r="Q130" s="78"/>
      <c r="R130" s="77"/>
      <c r="S130" s="78"/>
      <c r="T130" s="77"/>
      <c r="U130" s="78"/>
      <c r="V130" s="79">
        <f t="shared" si="22"/>
        <v>0</v>
      </c>
      <c r="W130" s="79">
        <f t="shared" si="23"/>
        <v>0</v>
      </c>
      <c r="X130" s="27">
        <f t="shared" si="24"/>
        <v>0</v>
      </c>
      <c r="Y130" s="7">
        <f t="shared" si="25"/>
        <v>0</v>
      </c>
      <c r="Z130" s="30">
        <f t="shared" si="26"/>
        <v>0</v>
      </c>
      <c r="AA130" s="30">
        <f t="shared" si="27"/>
        <v>0</v>
      </c>
    </row>
    <row r="131" spans="1:27" ht="12.75" customHeight="1" thickBot="1">
      <c r="A131" s="33">
        <v>125</v>
      </c>
      <c r="B131" s="38">
        <v>131</v>
      </c>
      <c r="C131" s="75"/>
      <c r="D131" s="34">
        <f>IF(C131=0,0,(LOOKUP(C131,HANDICAP!$E$3:$E$108,HANDICAP!$F$3:$F$108)))</f>
        <v>0</v>
      </c>
      <c r="E131" s="75"/>
      <c r="F131" s="34">
        <f>IF(E131=0,0,(LOOKUP(E131,HANDICAP!$E$3:$E$108,HANDICAP!$F$3:$F$108)))</f>
        <v>0</v>
      </c>
      <c r="G131" s="80"/>
      <c r="H131" s="35">
        <f>IF(C131=0,0,(LOOKUP(D131,HANDICAP!$A$3:$A$165,HANDICAP!$B$3:$B$165))+(LOOKUP(F131,HANDICAP!$A$3:$A$165,HANDICAP!$B$3:$B$165)))</f>
        <v>0</v>
      </c>
      <c r="I131" s="36"/>
      <c r="J131" s="51"/>
      <c r="K131" s="36"/>
      <c r="L131" s="51"/>
      <c r="M131" s="36"/>
      <c r="N131" s="51"/>
      <c r="O131" s="37">
        <f t="shared" si="21"/>
        <v>0</v>
      </c>
      <c r="P131" s="36"/>
      <c r="Q131" s="51"/>
      <c r="R131" s="36"/>
      <c r="S131" s="51"/>
      <c r="T131" s="36"/>
      <c r="U131" s="51"/>
      <c r="V131" s="37">
        <f t="shared" si="22"/>
        <v>0</v>
      </c>
      <c r="W131" s="37">
        <f t="shared" si="23"/>
        <v>0</v>
      </c>
      <c r="X131" s="27">
        <f t="shared" si="24"/>
        <v>0</v>
      </c>
      <c r="Y131" s="7">
        <f t="shared" si="25"/>
        <v>0</v>
      </c>
      <c r="Z131" s="30">
        <f t="shared" si="26"/>
        <v>0</v>
      </c>
      <c r="AA131" s="30">
        <f t="shared" si="27"/>
        <v>0</v>
      </c>
    </row>
    <row r="132" spans="1:24" ht="12.75"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row>
    <row r="133" spans="1:24" ht="12.75"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row>
    <row r="134" spans="1:24" ht="12.75"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row>
    <row r="135" spans="1:24" ht="12.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row>
    <row r="136" spans="1:24" ht="12.75"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row>
    <row r="137" spans="1:24" ht="12.75"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row>
    <row r="138" spans="1:24" ht="12.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row>
    <row r="139" spans="1:24" ht="12.75"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row>
    <row r="140" spans="1:24" ht="12.75"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row>
    <row r="141" spans="1:24" ht="12.75"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row>
    <row r="142" spans="1:24" ht="12.75"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row>
    <row r="143" spans="1:24" ht="12.75"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ht="12.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row>
    <row r="145" spans="1:24" ht="12.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row>
    <row r="146" spans="1:24" ht="12.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row>
    <row r="147" spans="1:24" ht="12.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row>
    <row r="148" spans="1:24" ht="12.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row>
    <row r="149" spans="1:24" ht="12.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row>
    <row r="150" spans="1:24" ht="12.75"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row>
    <row r="151" spans="1:24" ht="12.75"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ht="12.75"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row>
    <row r="153" spans="1:24" ht="12.75"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row>
    <row r="154" spans="1:24" ht="12.75"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row>
    <row r="155" spans="1:24" ht="12.75"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row>
    <row r="156" spans="1:24" ht="12.75"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row>
    <row r="157" spans="1:24" ht="12.7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row>
    <row r="158" spans="1:24" ht="12.75"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row>
    <row r="159" spans="1:24" ht="12.75"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row>
    <row r="160" spans="1:24" ht="12.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row>
    <row r="161" spans="1:24" ht="12.75"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24" ht="12.75"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ht="12.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ht="12.75"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ht="12.75"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ht="12.75"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ht="12.75"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ht="12.7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ht="12.75"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ht="12.75"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ht="12.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ht="12.75"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ht="12.75"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2.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ht="12.75"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ht="12.75"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ht="12.75"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ht="12.75"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ht="12.75"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ht="12.75"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ht="12.75"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ht="12.7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ht="12.75"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ht="12.75"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ht="12.75"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ht="12.75"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ht="12.75"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ht="12.75"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ht="12.75"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ht="12.75"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ht="12.75"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ht="12.75"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ht="12.75"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ht="12.75"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ht="12.75"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ht="12.75"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ht="12.75"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ht="12.75"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ht="12.75"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ht="12.75"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ht="12.75"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ht="12.75"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ht="12.75"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2.75"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2.75"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ht="12.75"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ht="12.75"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sheetData>
  <sheetProtection sheet="1" objects="1" scenarios="1"/>
  <conditionalFormatting sqref="O7:O131">
    <cfRule type="expression" priority="8" dxfId="7" stopIfTrue="1">
      <formula>O7-(3*H7)&gt;1199</formula>
    </cfRule>
  </conditionalFormatting>
  <conditionalFormatting sqref="V7:V131">
    <cfRule type="expression" priority="10" dxfId="7" stopIfTrue="1">
      <formula>V7-(3*H7)&gt;1199</formula>
    </cfRule>
  </conditionalFormatting>
  <conditionalFormatting sqref="M2">
    <cfRule type="cellIs" priority="179" dxfId="38" operator="equal" stopIfTrue="1">
      <formula>300</formula>
    </cfRule>
  </conditionalFormatting>
  <conditionalFormatting sqref="W7:W131">
    <cfRule type="expression" priority="735" dxfId="7" stopIfTrue="1">
      <formula>(O7+V7)-(H7*6)&gt;2399</formula>
    </cfRule>
  </conditionalFormatting>
  <conditionalFormatting sqref="I7:N131 P7:U131">
    <cfRule type="cellIs" priority="736" dxfId="2" operator="equal" stopIfTrue="1">
      <formula>300</formula>
    </cfRule>
    <cfRule type="cellIs" priority="737" dxfId="1" operator="equal" stopIfTrue="1">
      <formula>$M$2</formula>
    </cfRule>
    <cfRule type="cellIs" priority="738" dxfId="0" operator="greaterThan" stopIfTrue="1">
      <formula>199</formula>
    </cfRule>
  </conditionalFormatting>
  <printOptions horizontalCentered="1"/>
  <pageMargins left="0.1968503937007874" right="0.1968503937007874" top="0" bottom="0" header="0" footer="0"/>
  <pageSetup fitToHeight="1" fitToWidth="1" horizontalDpi="300" verticalDpi="300" orientation="landscape" paperSize="9" scale="33" r:id="rId2"/>
  <legacyDrawing r:id="rId1"/>
</worksheet>
</file>

<file path=xl/worksheets/sheet2.xml><?xml version="1.0" encoding="utf-8"?>
<worksheet xmlns="http://schemas.openxmlformats.org/spreadsheetml/2006/main" xmlns:r="http://schemas.openxmlformats.org/officeDocument/2006/relationships">
  <sheetPr codeName="Sheet4"/>
  <dimension ref="A1:AJ259"/>
  <sheetViews>
    <sheetView showZeros="0" zoomScalePageLayoutView="0" workbookViewId="0" topLeftCell="A1">
      <pane ySplit="9" topLeftCell="A10" activePane="bottomLeft" state="frozen"/>
      <selection pane="topLeft" activeCell="A1" sqref="A1"/>
      <selection pane="bottomLeft" activeCell="A10" sqref="A10:A11"/>
    </sheetView>
  </sheetViews>
  <sheetFormatPr defaultColWidth="9.140625" defaultRowHeight="12.75"/>
  <cols>
    <col min="1" max="1" width="5.7109375" style="7" customWidth="1"/>
    <col min="2" max="2" width="5.7109375" style="7" hidden="1" customWidth="1"/>
    <col min="3" max="3" width="21.7109375" style="7" customWidth="1"/>
    <col min="4" max="4" width="5.7109375" style="7" customWidth="1"/>
    <col min="5" max="5" width="42.140625" style="7" customWidth="1"/>
    <col min="6" max="6" width="5.7109375" style="7" customWidth="1"/>
    <col min="7" max="11" width="7.7109375" style="7" customWidth="1"/>
    <col min="12" max="12" width="7.7109375" style="7" hidden="1" customWidth="1"/>
    <col min="13" max="16" width="7.7109375" style="7" customWidth="1"/>
    <col min="17" max="18" width="9.140625" style="7" customWidth="1"/>
    <col min="19" max="19" width="20.7109375" style="7" customWidth="1"/>
    <col min="20" max="20" width="9.140625" style="7" customWidth="1"/>
    <col min="21" max="21" width="20.7109375" style="7" customWidth="1"/>
    <col min="22" max="22" width="9.140625" style="7" customWidth="1"/>
    <col min="23" max="23" width="20.7109375" style="7" hidden="1" customWidth="1"/>
    <col min="24" max="24" width="0" style="7" hidden="1" customWidth="1"/>
    <col min="25" max="25" width="20.7109375" style="7" customWidth="1"/>
    <col min="26" max="26" width="9.140625" style="7" customWidth="1"/>
    <col min="27" max="27" width="20.7109375" style="7" customWidth="1"/>
    <col min="28" max="28" width="9.140625" style="7" customWidth="1"/>
    <col min="29" max="29" width="20.7109375" style="7" customWidth="1"/>
    <col min="30" max="30" width="9.140625" style="7" customWidth="1"/>
    <col min="31" max="31" width="20.7109375" style="7" customWidth="1"/>
    <col min="32" max="32" width="9.140625" style="7" customWidth="1"/>
    <col min="33" max="33" width="20.7109375" style="7" customWidth="1"/>
    <col min="34" max="34" width="9.140625" style="7" customWidth="1"/>
    <col min="35" max="35" width="20.7109375" style="7" customWidth="1"/>
    <col min="36" max="16384" width="9.140625" style="7" customWidth="1"/>
  </cols>
  <sheetData>
    <row r="1" spans="2:26" ht="25.5">
      <c r="B1" s="7">
        <v>1</v>
      </c>
      <c r="F1" s="83" t="s">
        <v>65</v>
      </c>
      <c r="M1" s="21"/>
      <c r="R1" s="21"/>
      <c r="Y1" s="7" t="str">
        <f>LOOKUP(AH$7,AH$10:AH$259,AG$10:AG$259)</f>
        <v>Ade French</v>
      </c>
      <c r="Z1" s="7">
        <f>$AH$7</f>
        <v>292</v>
      </c>
    </row>
    <row r="2" spans="2:26" ht="12.75" customHeight="1">
      <c r="B2" s="7">
        <v>2</v>
      </c>
      <c r="M2" s="21"/>
      <c r="R2" s="21"/>
      <c r="Y2" s="7" t="str">
        <f>LOOKUP(Z$7,Z$10:Z$259,Y$10:Y$259)</f>
        <v>Carrianne Rogers</v>
      </c>
      <c r="Z2" s="7">
        <f>$Z$7</f>
        <v>325</v>
      </c>
    </row>
    <row r="3" spans="5:26" ht="12.75" customHeight="1">
      <c r="E3" s="70"/>
      <c r="F3" s="70"/>
      <c r="G3" s="71" t="s">
        <v>31</v>
      </c>
      <c r="H3" s="72" t="str">
        <f>IF(G10=0,0,S8&amp;" = "&amp;T8)</f>
        <v>Carrianne Rogers = 814</v>
      </c>
      <c r="K3" s="70"/>
      <c r="L3" s="70"/>
      <c r="S3" s="7" t="str">
        <f>$S$7</f>
        <v>Carrianne Rogers</v>
      </c>
      <c r="T3" s="7">
        <f>$T$7</f>
        <v>814</v>
      </c>
      <c r="Y3" s="7" t="str">
        <f>LOOKUP(AF$7,AF$10:AF$259,AE$10:AE$259)</f>
        <v>Martin Maybrey</v>
      </c>
      <c r="Z3" s="7">
        <f>$AF$7</f>
        <v>309</v>
      </c>
    </row>
    <row r="4" spans="5:26" ht="12.75" customHeight="1">
      <c r="E4" s="70"/>
      <c r="F4" s="71" t="s">
        <v>22</v>
      </c>
      <c r="G4" s="72" t="str">
        <f>IF(G10=0,0,(Y8&amp;" = "&amp;Z8))</f>
        <v>Mike Williams = 325</v>
      </c>
      <c r="H4" s="70"/>
      <c r="K4" s="70"/>
      <c r="L4" s="70"/>
      <c r="M4" s="21"/>
      <c r="R4" s="21"/>
      <c r="S4" s="7" t="str">
        <f>$U$7</f>
        <v>Mike Williams</v>
      </c>
      <c r="T4" s="7">
        <f>$V$7</f>
        <v>778</v>
      </c>
      <c r="Y4" s="7" t="str">
        <f>LOOKUP(AD$7,AD$10:AD$259,AC$10:AC$259)</f>
        <v>Carrianne Rogers</v>
      </c>
      <c r="Z4" s="7">
        <f>$AD$7</f>
        <v>299</v>
      </c>
    </row>
    <row r="5" spans="7:26" ht="12.75" customHeight="1">
      <c r="G5" s="11" t="s">
        <v>21</v>
      </c>
      <c r="H5" s="82">
        <f>PAIRS!M2</f>
        <v>299</v>
      </c>
      <c r="M5" s="21"/>
      <c r="R5" s="21"/>
      <c r="Y5" s="7" t="str">
        <f>LOOKUP(AB$7,AB$10:AB$259,AA$10:AA$259)</f>
        <v>Chris Maddocks</v>
      </c>
      <c r="Z5" s="7">
        <f>$AB$7</f>
        <v>310</v>
      </c>
    </row>
    <row r="6" spans="2:26" ht="12.75" customHeight="1">
      <c r="B6" s="7">
        <v>3</v>
      </c>
      <c r="I6" s="8"/>
      <c r="J6" s="8"/>
      <c r="K6" s="8"/>
      <c r="L6" s="8"/>
      <c r="M6" s="8"/>
      <c r="N6" s="8"/>
      <c r="O6" s="8"/>
      <c r="P6" s="8"/>
      <c r="Y6" s="7" t="str">
        <f>LOOKUP(AJ$7,AJ$10:AJ$259,AI$10:AI$259)</f>
        <v>Mike Williams</v>
      </c>
      <c r="Z6" s="7">
        <f>$AJ$7</f>
        <v>291</v>
      </c>
    </row>
    <row r="7" spans="2:36" ht="12.75" customHeight="1">
      <c r="B7" s="7">
        <v>4</v>
      </c>
      <c r="F7" s="12" t="s">
        <v>4</v>
      </c>
      <c r="G7" s="12"/>
      <c r="H7" s="10"/>
      <c r="J7" s="12" t="s">
        <v>5</v>
      </c>
      <c r="K7" s="12"/>
      <c r="L7" s="12"/>
      <c r="M7" s="10"/>
      <c r="O7" s="12" t="s">
        <v>5</v>
      </c>
      <c r="P7" s="12" t="s">
        <v>2</v>
      </c>
      <c r="S7" s="7" t="str">
        <f>LOOKUP(T7,T10:T259,S10:S259)</f>
        <v>Carrianne Rogers</v>
      </c>
      <c r="T7" s="7">
        <f>MAX(T10:T259)</f>
        <v>814</v>
      </c>
      <c r="U7" s="7" t="str">
        <f>LOOKUP(V7,V10:V259,U10:U259)</f>
        <v>Mike Williams</v>
      </c>
      <c r="V7" s="7">
        <f>MAX(V10:V259)</f>
        <v>778</v>
      </c>
      <c r="Y7" s="7" t="str">
        <f>LOOKUP(Z7,Z10:Z259,Y10:Y259)</f>
        <v>Carrianne Rogers</v>
      </c>
      <c r="Z7" s="7">
        <f>MAX(Z10:Z259)</f>
        <v>325</v>
      </c>
      <c r="AA7" s="7" t="str">
        <f>LOOKUP(AB7,AB10:AB259,AA10:AA259)</f>
        <v>Chris Maddocks</v>
      </c>
      <c r="AB7" s="7">
        <f>MAX(AB10:AB259)</f>
        <v>310</v>
      </c>
      <c r="AC7" s="7" t="str">
        <f>LOOKUP(AD7,AD10:AD259,AC10:AC259)</f>
        <v>Carrianne Rogers</v>
      </c>
      <c r="AD7" s="7">
        <f>MAX(AD10:AD259)</f>
        <v>299</v>
      </c>
      <c r="AE7" s="7" t="str">
        <f>LOOKUP(AF7,AF10:AF259,AE10:AE259)</f>
        <v>Martin Maybrey</v>
      </c>
      <c r="AF7" s="7">
        <f>MAX(AF10:AF259)</f>
        <v>309</v>
      </c>
      <c r="AG7" s="7" t="str">
        <f>LOOKUP(AH7,AH10:AH259,AG10:AG259)</f>
        <v>Ade French</v>
      </c>
      <c r="AH7" s="7">
        <f>MAX(AH10:AH259)</f>
        <v>292</v>
      </c>
      <c r="AI7" s="7" t="str">
        <f>LOOKUP(AJ7,AJ10:AJ259,AI10:AI259)</f>
        <v>Mike Williams</v>
      </c>
      <c r="AJ7" s="7">
        <f>MAX(AJ10:AJ259)</f>
        <v>291</v>
      </c>
    </row>
    <row r="8" spans="1:26" ht="12.75" customHeight="1">
      <c r="A8" s="12" t="s">
        <v>0</v>
      </c>
      <c r="B8" s="7">
        <v>5</v>
      </c>
      <c r="C8" s="12" t="s">
        <v>1</v>
      </c>
      <c r="D8" s="12" t="s">
        <v>20</v>
      </c>
      <c r="E8" s="12" t="s">
        <v>8</v>
      </c>
      <c r="F8" s="12" t="s">
        <v>6</v>
      </c>
      <c r="G8" s="12" t="s">
        <v>9</v>
      </c>
      <c r="H8" s="12" t="s">
        <v>12</v>
      </c>
      <c r="I8" s="12" t="s">
        <v>13</v>
      </c>
      <c r="J8" s="14" t="s">
        <v>11</v>
      </c>
      <c r="K8" s="12" t="s">
        <v>15</v>
      </c>
      <c r="L8" s="14"/>
      <c r="M8" s="12" t="s">
        <v>16</v>
      </c>
      <c r="N8" s="12" t="s">
        <v>17</v>
      </c>
      <c r="O8" s="14" t="s">
        <v>11</v>
      </c>
      <c r="P8" s="14" t="s">
        <v>11</v>
      </c>
      <c r="S8" s="7" t="str">
        <f>LOOKUP(T8,T3:T4,S3:S4)</f>
        <v>Carrianne Rogers</v>
      </c>
      <c r="T8" s="7">
        <f>MAX(T7,V7)</f>
        <v>814</v>
      </c>
      <c r="Y8" s="7" t="str">
        <f>LOOKUP(Z8,Z1:Z6,Y1:Y6)</f>
        <v>Mike Williams</v>
      </c>
      <c r="Z8" s="7">
        <f>MAX(Z1:Z6)</f>
        <v>325</v>
      </c>
    </row>
    <row r="9" spans="2:3" ht="12.75" customHeight="1" thickBot="1">
      <c r="B9" s="7">
        <v>6</v>
      </c>
      <c r="C9" s="69" t="s">
        <v>7</v>
      </c>
    </row>
    <row r="10" spans="1:36" ht="12.75" customHeight="1">
      <c r="A10" s="118">
        <f>PAIRS!A7</f>
        <v>1</v>
      </c>
      <c r="B10" s="15">
        <v>7</v>
      </c>
      <c r="C10" s="39" t="str">
        <f>PAIRS!C7</f>
        <v>Kay Rogers</v>
      </c>
      <c r="D10" s="39">
        <f>PAIRS!D7</f>
        <v>171</v>
      </c>
      <c r="E10" s="120" t="str">
        <f>PAIRS!G7</f>
        <v>Motley Crew</v>
      </c>
      <c r="F10" s="122">
        <f>PAIRS!H7</f>
        <v>90</v>
      </c>
      <c r="G10" s="60">
        <f>PAIRS!I7</f>
        <v>168</v>
      </c>
      <c r="H10" s="56">
        <f>PAIRS!K7</f>
        <v>170</v>
      </c>
      <c r="I10" s="26">
        <f>PAIRS!M7</f>
        <v>160</v>
      </c>
      <c r="J10" s="116">
        <f>PAIRS!O7</f>
        <v>1285</v>
      </c>
      <c r="K10" s="43">
        <f>PAIRS!P7</f>
        <v>148</v>
      </c>
      <c r="L10" s="116"/>
      <c r="M10" s="39">
        <f>PAIRS!R7</f>
        <v>165</v>
      </c>
      <c r="N10" s="59">
        <f>PAIRS!T7</f>
        <v>156</v>
      </c>
      <c r="O10" s="116">
        <f>PAIRS!V7</f>
        <v>1196</v>
      </c>
      <c r="P10" s="116">
        <f>PAIRS!W7</f>
        <v>2481</v>
      </c>
      <c r="S10" s="17">
        <f>$C$258</f>
        <v>0</v>
      </c>
      <c r="T10" s="17">
        <f>IF($I$258=0,0,($G$258+$H$258+$I$258+(3*(LOOKUP($D$258,HANDICAP!$A$3:$A$165,HANDICAP!$B$3:$B$165)))))</f>
        <v>0</v>
      </c>
      <c r="U10" s="17">
        <f>$C$258</f>
        <v>0</v>
      </c>
      <c r="V10" s="17">
        <f>IF($N$258=0,0,($N$258+$M$258+$K$258+(3*(LOOKUP($D$258,HANDICAP!$A$3:$A$165,HANDICAP!$B$3:$B$165)))))</f>
        <v>0</v>
      </c>
      <c r="W10" s="17"/>
      <c r="X10" s="17"/>
      <c r="Y10" s="17">
        <f>$C$258</f>
        <v>0</v>
      </c>
      <c r="Z10" s="17">
        <f>IF($G$258=0,0,($G$258+(LOOKUP($D$258,HANDICAP!$A$3:$A$165,HANDICAP!$B$3:$B$165))))</f>
        <v>0</v>
      </c>
      <c r="AA10" s="17">
        <f>$C$258</f>
        <v>0</v>
      </c>
      <c r="AB10" s="17">
        <f>IF($H$258=0,0,($H$258+(LOOKUP($D$258,HANDICAP!$A$3:$A$165,HANDICAP!$B$3:$B$165))))</f>
        <v>0</v>
      </c>
      <c r="AC10" s="17">
        <f>$C$258</f>
        <v>0</v>
      </c>
      <c r="AD10" s="17">
        <f>IF($I$258=0,0,($I$258+(LOOKUP($D$258,HANDICAP!$A$3:$A$165,HANDICAP!$B$3:$B$165))))</f>
        <v>0</v>
      </c>
      <c r="AE10" s="17">
        <f>$C$258</f>
        <v>0</v>
      </c>
      <c r="AF10" s="17">
        <f>IF($K$258=0,0,($K$258+(LOOKUP($D$258,HANDICAP!$A$3:$A$165,HANDICAP!$B$3:$B$165))))</f>
        <v>0</v>
      </c>
      <c r="AG10" s="17">
        <f>$C$258</f>
        <v>0</v>
      </c>
      <c r="AH10" s="17">
        <f>IF($M$258=0,0,($M$258+(LOOKUP($D$258,HANDICAP!$A$3:$A$165,HANDICAP!$B$3:$B$165))))</f>
        <v>0</v>
      </c>
      <c r="AI10" s="17">
        <f>$C$258</f>
        <v>0</v>
      </c>
      <c r="AJ10" s="17">
        <f>IF($N$258=0,0,($N$258+(LOOKUP($D$258,HANDICAP!$A$3:$A$165,HANDICAP!$B$3:$B$165))))</f>
        <v>0</v>
      </c>
    </row>
    <row r="11" spans="1:36" ht="12.75" customHeight="1">
      <c r="A11" s="119"/>
      <c r="B11" s="38">
        <v>8</v>
      </c>
      <c r="C11" s="40" t="str">
        <f>PAIRS!E7</f>
        <v>Carrianne Rogers</v>
      </c>
      <c r="D11" s="40">
        <f>PAIRS!F7</f>
        <v>168</v>
      </c>
      <c r="E11" s="121"/>
      <c r="F11" s="123"/>
      <c r="G11" s="47">
        <f>PAIRS!J7</f>
        <v>162</v>
      </c>
      <c r="H11" s="46">
        <f>PAIRS!L7</f>
        <v>176</v>
      </c>
      <c r="I11" s="62">
        <f>PAIRS!N7</f>
        <v>179</v>
      </c>
      <c r="J11" s="117"/>
      <c r="K11" s="44">
        <f>PAIRS!Q7</f>
        <v>122</v>
      </c>
      <c r="L11" s="117"/>
      <c r="M11" s="40">
        <f>PAIRS!S7</f>
        <v>156</v>
      </c>
      <c r="N11" s="61">
        <f>PAIRS!U7</f>
        <v>179</v>
      </c>
      <c r="O11" s="117"/>
      <c r="P11" s="117"/>
      <c r="S11" s="17">
        <f>$C$259</f>
        <v>0</v>
      </c>
      <c r="T11" s="17">
        <f>IF($I$259=0,0,($G$259+$H$259+$I$259+(3*(LOOKUP($D$259,HANDICAP!$A$3:$A$165,HANDICAP!$B$3:$B$165)))))</f>
        <v>0</v>
      </c>
      <c r="U11" s="17">
        <f>$C$259</f>
        <v>0</v>
      </c>
      <c r="V11" s="17">
        <f>IF($N$259=0,0,($N$259+$M$259+$K$259+(3*(LOOKUP($D$259,HANDICAP!$A$3:$A$165,HANDICAP!$B$3:$B$165)))))</f>
        <v>0</v>
      </c>
      <c r="W11" s="17"/>
      <c r="X11" s="17"/>
      <c r="Y11" s="17">
        <f>$C$259</f>
        <v>0</v>
      </c>
      <c r="Z11" s="17">
        <f>IF($G$259=0,0,($G$259+(LOOKUP($D$259,HANDICAP!$A$3:$A$165,HANDICAP!$B$3:$B$165))))</f>
        <v>0</v>
      </c>
      <c r="AA11" s="17">
        <f>$C$259</f>
        <v>0</v>
      </c>
      <c r="AB11" s="17">
        <f>IF($H$259=0,0,($H$259+(LOOKUP($D$259,HANDICAP!$A$3:$A$165,HANDICAP!$B$3:$B$165))))</f>
        <v>0</v>
      </c>
      <c r="AC11" s="17">
        <f>$C$259</f>
        <v>0</v>
      </c>
      <c r="AD11" s="17">
        <f>IF($I$259=0,0,($I$259+(LOOKUP($D$259,HANDICAP!$A$3:$A$165,HANDICAP!$B$3:$B$165))))</f>
        <v>0</v>
      </c>
      <c r="AE11" s="17">
        <f>$C$259</f>
        <v>0</v>
      </c>
      <c r="AF11" s="17">
        <f>IF($K$259=0,0,($K$259+(LOOKUP($D$259,HANDICAP!$A$3:$A$165,HANDICAP!$B$3:$B$165))))</f>
        <v>0</v>
      </c>
      <c r="AG11" s="17">
        <f>$C$259</f>
        <v>0</v>
      </c>
      <c r="AH11" s="17">
        <f>IF($M$259=0,0,($M$259+(LOOKUP($D$259,HANDICAP!$A$3:$A$165,HANDICAP!$B$3:$B$165))))</f>
        <v>0</v>
      </c>
      <c r="AI11" s="17">
        <f>$C$259</f>
        <v>0</v>
      </c>
      <c r="AJ11" s="17">
        <f>IF($N$259=0,0,($N$259+(LOOKUP($D$259,HANDICAP!$A$3:$A$165,HANDICAP!$B$3:$B$165))))</f>
        <v>0</v>
      </c>
    </row>
    <row r="12" spans="1:36" ht="12.75" customHeight="1">
      <c r="A12" s="95">
        <f>PAIRS!A8</f>
        <v>2</v>
      </c>
      <c r="B12" s="17">
        <v>7</v>
      </c>
      <c r="C12" s="41" t="str">
        <f>PAIRS!C8</f>
        <v>Craig MacPherson</v>
      </c>
      <c r="D12" s="41">
        <f>PAIRS!D8</f>
        <v>200</v>
      </c>
      <c r="E12" s="97" t="str">
        <f>PAIRS!G8</f>
        <v>Beanz Meanz Neinz</v>
      </c>
      <c r="F12" s="99">
        <f>PAIRS!H8</f>
        <v>67</v>
      </c>
      <c r="G12" s="63">
        <f>PAIRS!I8</f>
        <v>258</v>
      </c>
      <c r="H12" s="38">
        <f>PAIRS!K8</f>
        <v>178</v>
      </c>
      <c r="I12" s="64">
        <f>PAIRS!M8</f>
        <v>172</v>
      </c>
      <c r="J12" s="93">
        <f>PAIRS!O8</f>
        <v>1299</v>
      </c>
      <c r="K12" s="63">
        <f>PAIRS!P8</f>
        <v>170</v>
      </c>
      <c r="L12" s="93"/>
      <c r="M12" s="38">
        <f>PAIRS!R8</f>
        <v>267</v>
      </c>
      <c r="N12" s="64">
        <f>PAIRS!T8</f>
        <v>183</v>
      </c>
      <c r="O12" s="93">
        <f>PAIRS!V8</f>
        <v>1258</v>
      </c>
      <c r="P12" s="93">
        <f>PAIRS!W8</f>
        <v>2557</v>
      </c>
      <c r="S12" s="17" t="str">
        <f>$C$216</f>
        <v>Hazel Adams</v>
      </c>
      <c r="T12" s="17">
        <f>IF($I$216=0,0,($G$216+$H$216+$I$216+(3*(LOOKUP($D$216,HANDICAP!$A$3:$A$165,HANDICAP!$B$3:$B$165)))))</f>
        <v>673</v>
      </c>
      <c r="U12" s="17" t="str">
        <f>$C$216</f>
        <v>Hazel Adams</v>
      </c>
      <c r="V12" s="17">
        <f>IF($N$216=0,0,($N$216+$M$216+$K$216+(3*(LOOKUP($D12,HANDICAP!$A$3:$A$165,HANDICAP!$B$3:$B$165)))))</f>
        <v>502</v>
      </c>
      <c r="W12" s="17"/>
      <c r="X12" s="17"/>
      <c r="Y12" s="17" t="str">
        <f>$C$216</f>
        <v>Hazel Adams</v>
      </c>
      <c r="Z12" s="17">
        <f>IF($G$216=0,0,($G$216+(LOOKUP($D$216,HANDICAP!$A$3:$A$165,HANDICAP!$B$3:$B$165))))</f>
        <v>220</v>
      </c>
      <c r="AA12" s="17" t="str">
        <f>$C$216</f>
        <v>Hazel Adams</v>
      </c>
      <c r="AB12" s="17">
        <f>IF($H$216=0,0,($H$216+(LOOKUP($D$216,HANDICAP!$A$3:$A$165,HANDICAP!$B$3:$B$165))))</f>
        <v>220</v>
      </c>
      <c r="AC12" s="17" t="str">
        <f>$C$216</f>
        <v>Hazel Adams</v>
      </c>
      <c r="AD12" s="17">
        <f>IF($I$216=0,0,($I$216+(LOOKUP($D$216,HANDICAP!$A$3:$A$165,HANDICAP!$B$3:$B$165))))</f>
        <v>233</v>
      </c>
      <c r="AE12" s="17" t="str">
        <f>$C$216</f>
        <v>Hazel Adams</v>
      </c>
      <c r="AF12" s="17">
        <f>IF($K$216=0,0,($K$216+(LOOKUP($D$216,HANDICAP!$A$3:$A$165,HANDICAP!$B$3:$B$165))))</f>
        <v>161</v>
      </c>
      <c r="AG12" s="17" t="str">
        <f>$C$216</f>
        <v>Hazel Adams</v>
      </c>
      <c r="AH12" s="17">
        <f>IF($M$216=0,0,($M$216+(LOOKUP($D$216,HANDICAP!$A$3:$A$165,HANDICAP!$B$3:$B$165))))</f>
        <v>181</v>
      </c>
      <c r="AI12" s="17" t="str">
        <f>$C$216</f>
        <v>Hazel Adams</v>
      </c>
      <c r="AJ12" s="17">
        <f>IF($N$216=0,0,($N$216+(LOOKUP($D$216,HANDICAP!$A$3:$A$165,HANDICAP!$B$3:$B$165))))</f>
        <v>238</v>
      </c>
    </row>
    <row r="13" spans="1:36" ht="12.75" customHeight="1">
      <c r="A13" s="105"/>
      <c r="B13" s="17">
        <v>8</v>
      </c>
      <c r="C13" s="40" t="str">
        <f>PAIRS!E8</f>
        <v>Mike Williams</v>
      </c>
      <c r="D13" s="40">
        <f>PAIRS!F8</f>
        <v>170</v>
      </c>
      <c r="E13" s="98"/>
      <c r="F13" s="100"/>
      <c r="G13" s="44">
        <f>PAIRS!J8</f>
        <v>191</v>
      </c>
      <c r="H13" s="40">
        <f>PAIRS!L8</f>
        <v>146</v>
      </c>
      <c r="I13" s="61">
        <f>PAIRS!N8</f>
        <v>153</v>
      </c>
      <c r="J13" s="94"/>
      <c r="K13" s="44">
        <f>PAIRS!Q8</f>
        <v>117</v>
      </c>
      <c r="L13" s="94"/>
      <c r="M13" s="40">
        <f>PAIRS!S8</f>
        <v>158</v>
      </c>
      <c r="N13" s="61">
        <f>PAIRS!U8</f>
        <v>162</v>
      </c>
      <c r="O13" s="94"/>
      <c r="P13" s="94"/>
      <c r="S13" s="17" t="str">
        <f>$C$217</f>
        <v>Ade French</v>
      </c>
      <c r="T13" s="17">
        <f>IF($I$217=0,0,($G$217+$H$217+$I$217+(3*(LOOKUP($D$217,HANDICAP!$A$3:$A$165,HANDICAP!$B$3:$B$165)))))</f>
        <v>568</v>
      </c>
      <c r="U13" s="17" t="str">
        <f>$C$217</f>
        <v>Ade French</v>
      </c>
      <c r="V13" s="17">
        <f>IF($N$217=0,0,($N$217+$M$217+$K$217+(3*(LOOKUP($D13,HANDICAP!$A$3:$A$165,HANDICAP!$B$3:$B$165)))))</f>
        <v>643</v>
      </c>
      <c r="W13" s="17"/>
      <c r="X13" s="17"/>
      <c r="Y13" s="17" t="str">
        <f>$C$217</f>
        <v>Ade French</v>
      </c>
      <c r="Z13" s="17">
        <f>IF($G$217=0,0,($G$217+(LOOKUP($D$217,HANDICAP!$A$3:$A$165,HANDICAP!$B$3:$B$165))))</f>
        <v>194</v>
      </c>
      <c r="AA13" s="17" t="str">
        <f>$C$217</f>
        <v>Ade French</v>
      </c>
      <c r="AB13" s="17">
        <f>IF($H$217=0,0,($H$217+(LOOKUP($D$217,HANDICAP!$A$3:$A$165,HANDICAP!$B$3:$B$165))))</f>
        <v>194</v>
      </c>
      <c r="AC13" s="17" t="str">
        <f>$C$217</f>
        <v>Ade French</v>
      </c>
      <c r="AD13" s="17">
        <f>IF($I$217=0,0,($I$217+(LOOKUP($D$217,HANDICAP!$A$3:$A$165,HANDICAP!$B$3:$B$165))))</f>
        <v>180</v>
      </c>
      <c r="AE13" s="17" t="str">
        <f>$C$217</f>
        <v>Ade French</v>
      </c>
      <c r="AF13" s="17">
        <f>IF($K$217=0,0,($K$217+(LOOKUP($D$217,HANDICAP!$A$3:$A$165,HANDICAP!$B$3:$B$165))))</f>
        <v>202</v>
      </c>
      <c r="AG13" s="17" t="str">
        <f>$C$217</f>
        <v>Ade French</v>
      </c>
      <c r="AH13" s="17">
        <f>IF($M$217=0,0,($M$217+(LOOKUP($D$217,HANDICAP!$A$3:$A$165,HANDICAP!$B$3:$B$165))))</f>
        <v>230</v>
      </c>
      <c r="AI13" s="17" t="str">
        <f>$C$217</f>
        <v>Ade French</v>
      </c>
      <c r="AJ13" s="17">
        <f>IF($N$217=0,0,($N$217+(LOOKUP($D$217,HANDICAP!$A$3:$A$165,HANDICAP!$B$3:$B$165))))</f>
        <v>184</v>
      </c>
    </row>
    <row r="14" spans="1:36" ht="12.75" customHeight="1">
      <c r="A14" s="95">
        <f>PAIRS!A9</f>
        <v>3</v>
      </c>
      <c r="B14" s="17">
        <v>7</v>
      </c>
      <c r="C14" s="41" t="str">
        <f>PAIRS!C9</f>
        <v>Pip Wellsteed</v>
      </c>
      <c r="D14" s="41">
        <f>PAIRS!D9</f>
        <v>208</v>
      </c>
      <c r="E14" s="97" t="str">
        <f>PAIRS!G9</f>
        <v>Pocket Bowlers</v>
      </c>
      <c r="F14" s="99">
        <f>PAIRS!H9</f>
        <v>61</v>
      </c>
      <c r="G14" s="63">
        <f>PAIRS!I9</f>
        <v>227</v>
      </c>
      <c r="H14" s="38">
        <f>PAIRS!K9</f>
        <v>159</v>
      </c>
      <c r="I14" s="64">
        <f>PAIRS!M9</f>
        <v>200</v>
      </c>
      <c r="J14" s="93">
        <f>PAIRS!O9</f>
        <v>1370</v>
      </c>
      <c r="K14" s="63">
        <f>PAIRS!P9</f>
        <v>223</v>
      </c>
      <c r="L14" s="93"/>
      <c r="M14" s="38">
        <f>PAIRS!R9</f>
        <v>201</v>
      </c>
      <c r="N14" s="64">
        <f>PAIRS!T9</f>
        <v>240</v>
      </c>
      <c r="O14" s="93">
        <f>PAIRS!V9</f>
        <v>1403</v>
      </c>
      <c r="P14" s="93">
        <f>PAIRS!W9</f>
        <v>2773</v>
      </c>
      <c r="S14" s="17" t="str">
        <f>$C$218</f>
        <v>Kevin Gibson</v>
      </c>
      <c r="T14" s="17">
        <f>IF($I$218=0,0,($G$218+$H$218+$I$218+(3*(LOOKUP($D$218,HANDICAP!$A$3:$A$165,HANDICAP!$B$3:$B$165)))))</f>
        <v>728</v>
      </c>
      <c r="U14" s="17" t="str">
        <f>$C$218</f>
        <v>Kevin Gibson</v>
      </c>
      <c r="V14" s="17">
        <f>IF($N$218=0,0,($N$218+$M$218+$K$218+(3*(LOOKUP($D14,HANDICAP!$A$3:$A$165,HANDICAP!$B$3:$B$165)))))</f>
        <v>567</v>
      </c>
      <c r="W14" s="17"/>
      <c r="X14" s="17"/>
      <c r="Y14" s="17" t="str">
        <f>$C$218</f>
        <v>Kevin Gibson</v>
      </c>
      <c r="Z14" s="17">
        <f>IF($G$218=0,0,($G$218+(LOOKUP($D$218,HANDICAP!$A$3:$A$165,HANDICAP!$B$3:$B$165))))</f>
        <v>198</v>
      </c>
      <c r="AA14" s="17" t="str">
        <f>$C$218</f>
        <v>Kevin Gibson</v>
      </c>
      <c r="AB14" s="17">
        <f>IF($H$218=0,0,($H$218+(LOOKUP($D$218,HANDICAP!$A$3:$A$165,HANDICAP!$B$3:$B$165))))</f>
        <v>274</v>
      </c>
      <c r="AC14" s="17" t="str">
        <f>$C$218</f>
        <v>Kevin Gibson</v>
      </c>
      <c r="AD14" s="17">
        <f>IF($I$218=0,0,($I$218+(LOOKUP($D$218,HANDICAP!$A$3:$A$165,HANDICAP!$B$3:$B$165))))</f>
        <v>256</v>
      </c>
      <c r="AE14" s="17" t="str">
        <f>$C$218</f>
        <v>Kevin Gibson</v>
      </c>
      <c r="AF14" s="17">
        <f>IF($K$218=0,0,($K$218+(LOOKUP($D$218,HANDICAP!$A$3:$A$165,HANDICAP!$B$3:$B$165))))</f>
        <v>225</v>
      </c>
      <c r="AG14" s="17" t="str">
        <f>$C$218</f>
        <v>Kevin Gibson</v>
      </c>
      <c r="AH14" s="17">
        <f>IF($M$218=0,0,($M$218+(LOOKUP($D$218,HANDICAP!$A$3:$A$165,HANDICAP!$B$3:$B$165))))</f>
        <v>233</v>
      </c>
      <c r="AI14" s="17" t="str">
        <f>$C$218</f>
        <v>Kevin Gibson</v>
      </c>
      <c r="AJ14" s="17">
        <f>IF($N$218=0,0,($N$218+(LOOKUP($D$218,HANDICAP!$A$3:$A$165,HANDICAP!$B$3:$B$165))))</f>
        <v>157</v>
      </c>
    </row>
    <row r="15" spans="1:36" ht="12.75" customHeight="1">
      <c r="A15" s="105"/>
      <c r="B15" s="17">
        <v>8</v>
      </c>
      <c r="C15" s="40" t="str">
        <f>PAIRS!E9</f>
        <v>Dave Wellsteed</v>
      </c>
      <c r="D15" s="40">
        <f>PAIRS!F9</f>
        <v>169</v>
      </c>
      <c r="E15" s="98"/>
      <c r="F15" s="100"/>
      <c r="G15" s="44">
        <f>PAIRS!J9</f>
        <v>204</v>
      </c>
      <c r="H15" s="40">
        <f>PAIRS!L9</f>
        <v>194</v>
      </c>
      <c r="I15" s="61">
        <f>PAIRS!N9</f>
        <v>203</v>
      </c>
      <c r="J15" s="94"/>
      <c r="K15" s="44">
        <f>PAIRS!Q9</f>
        <v>180</v>
      </c>
      <c r="L15" s="94"/>
      <c r="M15" s="40">
        <f>PAIRS!S9</f>
        <v>158</v>
      </c>
      <c r="N15" s="61">
        <f>PAIRS!U9</f>
        <v>218</v>
      </c>
      <c r="O15" s="94"/>
      <c r="P15" s="94"/>
      <c r="S15" s="17" t="str">
        <f>$C$219</f>
        <v>Shaamil Floris</v>
      </c>
      <c r="T15" s="17">
        <f>IF($I$219=0,0,($G$219+$H$219+$I$219+(3*(LOOKUP($D$219,HANDICAP!$A$3:$A$165,HANDICAP!$B$3:$B$165)))))</f>
        <v>668</v>
      </c>
      <c r="U15" s="17" t="str">
        <f>$C$219</f>
        <v>Shaamil Floris</v>
      </c>
      <c r="V15" s="17">
        <f>IF($N$219=0,0,($N$219+$M$219+$K$219+(3*(LOOKUP($D15,HANDICAP!$A$3:$A$165,HANDICAP!$B$3:$B$165)))))</f>
        <v>681</v>
      </c>
      <c r="W15" s="17"/>
      <c r="X15" s="17"/>
      <c r="Y15" s="17" t="str">
        <f>$C$219</f>
        <v>Shaamil Floris</v>
      </c>
      <c r="Z15" s="17">
        <f>IF($G$219=0,0,($G$219+(LOOKUP($D$219,HANDICAP!$A$3:$A$165,HANDICAP!$B$3:$B$165))))</f>
        <v>213</v>
      </c>
      <c r="AA15" s="17" t="str">
        <f>$C$219</f>
        <v>Shaamil Floris</v>
      </c>
      <c r="AB15" s="17">
        <f>IF($H$219=0,0,($H$219+(LOOKUP($D$219,HANDICAP!$A$3:$A$165,HANDICAP!$B$3:$B$165))))</f>
        <v>271</v>
      </c>
      <c r="AC15" s="17" t="str">
        <f>$C$219</f>
        <v>Shaamil Floris</v>
      </c>
      <c r="AD15" s="17">
        <f>IF($I$219=0,0,($I$219+(LOOKUP($D$219,HANDICAP!$A$3:$A$165,HANDICAP!$B$3:$B$165))))</f>
        <v>184</v>
      </c>
      <c r="AE15" s="17" t="str">
        <f>$C$219</f>
        <v>Shaamil Floris</v>
      </c>
      <c r="AF15" s="17">
        <f>IF($K$219=0,0,($K$219+(LOOKUP($D$219,HANDICAP!$A$3:$A$165,HANDICAP!$B$3:$B$165))))</f>
        <v>206</v>
      </c>
      <c r="AG15" s="17" t="str">
        <f>$C$219</f>
        <v>Shaamil Floris</v>
      </c>
      <c r="AH15" s="17">
        <f>IF($M$219=0,0,($M$219+(LOOKUP($D$219,HANDICAP!$A$3:$A$165,HANDICAP!$B$3:$B$165))))</f>
        <v>215</v>
      </c>
      <c r="AI15" s="17" t="str">
        <f>$C$219</f>
        <v>Shaamil Floris</v>
      </c>
      <c r="AJ15" s="17">
        <f>IF($N$219=0,0,($N$219+(LOOKUP($D$219,HANDICAP!$A$3:$A$165,HANDICAP!$B$3:$B$165))))</f>
        <v>239</v>
      </c>
    </row>
    <row r="16" spans="1:36" ht="12.75" customHeight="1">
      <c r="A16" s="95">
        <f>PAIRS!A10</f>
        <v>4</v>
      </c>
      <c r="B16" s="17">
        <v>7</v>
      </c>
      <c r="C16" s="41" t="str">
        <f>PAIRS!C10</f>
        <v>Daz Fisher</v>
      </c>
      <c r="D16" s="41">
        <f>PAIRS!D10</f>
        <v>191</v>
      </c>
      <c r="E16" s="97" t="str">
        <f>PAIRS!G10</f>
        <v>Chaz</v>
      </c>
      <c r="F16" s="99">
        <f>PAIRS!H10</f>
        <v>67</v>
      </c>
      <c r="G16" s="63">
        <f>PAIRS!I10</f>
        <v>191</v>
      </c>
      <c r="H16" s="38">
        <f>PAIRS!K10</f>
        <v>145</v>
      </c>
      <c r="I16" s="64">
        <f>PAIRS!M10</f>
        <v>170</v>
      </c>
      <c r="J16" s="93">
        <f>PAIRS!O10</f>
        <v>1278</v>
      </c>
      <c r="K16" s="63">
        <f>PAIRS!P10</f>
        <v>135</v>
      </c>
      <c r="L16" s="93"/>
      <c r="M16" s="38">
        <f>PAIRS!R10</f>
        <v>202</v>
      </c>
      <c r="N16" s="64">
        <f>PAIRS!T10</f>
        <v>206</v>
      </c>
      <c r="O16" s="93">
        <f>PAIRS!V10</f>
        <v>1212</v>
      </c>
      <c r="P16" s="93">
        <f>PAIRS!W10</f>
        <v>2490</v>
      </c>
      <c r="S16" s="17" t="str">
        <f>$C$220</f>
        <v>Taryn Weston-Wesgate</v>
      </c>
      <c r="T16" s="17">
        <f>IF($I$220=0,0,($G$220+$H$220+$I$220+(3*(LOOKUP($D$220,HANDICAP!$A$3:$A$165,HANDICAP!$B$3:$B$165)))))</f>
        <v>650</v>
      </c>
      <c r="U16" s="17" t="str">
        <f>$C$220</f>
        <v>Taryn Weston-Wesgate</v>
      </c>
      <c r="V16" s="17">
        <f>IF($N$220=0,0,($N$220+$M$220+$K$220+(3*(LOOKUP($D16,HANDICAP!$A$3:$A$165,HANDICAP!$B$3:$B$165)))))</f>
        <v>542</v>
      </c>
      <c r="W16" s="17"/>
      <c r="X16" s="17"/>
      <c r="Y16" s="17" t="str">
        <f>$C$220</f>
        <v>Taryn Weston-Wesgate</v>
      </c>
      <c r="Z16" s="17">
        <f>IF($G$220=0,0,($G$220+(LOOKUP($D$220,HANDICAP!$A$3:$A$165,HANDICAP!$B$3:$B$165))))</f>
        <v>244</v>
      </c>
      <c r="AA16" s="17" t="str">
        <f>$C$220</f>
        <v>Taryn Weston-Wesgate</v>
      </c>
      <c r="AB16" s="17">
        <f>IF($H$220=0,0,($H$220+(LOOKUP($D$220,HANDICAP!$A$3:$A$165,HANDICAP!$B$3:$B$165))))</f>
        <v>197</v>
      </c>
      <c r="AC16" s="17" t="str">
        <f>$C$220</f>
        <v>Taryn Weston-Wesgate</v>
      </c>
      <c r="AD16" s="17">
        <f>IF($I$220=0,0,($I$220+(LOOKUP($D$220,HANDICAP!$A$3:$A$165,HANDICAP!$B$3:$B$165))))</f>
        <v>209</v>
      </c>
      <c r="AE16" s="17" t="str">
        <f>$C$220</f>
        <v>Taryn Weston-Wesgate</v>
      </c>
      <c r="AF16" s="17">
        <f>IF($K$220=0,0,($K$220+(LOOKUP($D$220,HANDICAP!$A$3:$A$165,HANDICAP!$B$3:$B$165))))</f>
        <v>202</v>
      </c>
      <c r="AG16" s="17" t="str">
        <f>$C$220</f>
        <v>Taryn Weston-Wesgate</v>
      </c>
      <c r="AH16" s="17">
        <f>IF($M$220=0,0,($M$220+(LOOKUP($D$220,HANDICAP!$A$3:$A$165,HANDICAP!$B$3:$B$165))))</f>
        <v>209</v>
      </c>
      <c r="AI16" s="17" t="str">
        <f>$C$220</f>
        <v>Taryn Weston-Wesgate</v>
      </c>
      <c r="AJ16" s="17">
        <f>IF($N$220=0,0,($N$220+(LOOKUP($D$220,HANDICAP!$A$3:$A$165,HANDICAP!$B$3:$B$165))))</f>
        <v>239</v>
      </c>
    </row>
    <row r="17" spans="1:36" ht="12.75" customHeight="1">
      <c r="A17" s="105"/>
      <c r="B17" s="17">
        <v>8</v>
      </c>
      <c r="C17" s="40" t="str">
        <f>PAIRS!E10</f>
        <v>Chris Smith</v>
      </c>
      <c r="D17" s="40">
        <f>PAIRS!F10</f>
        <v>179</v>
      </c>
      <c r="E17" s="98"/>
      <c r="F17" s="100"/>
      <c r="G17" s="44">
        <f>PAIRS!J10</f>
        <v>216</v>
      </c>
      <c r="H17" s="40">
        <f>PAIRS!L10</f>
        <v>184</v>
      </c>
      <c r="I17" s="61">
        <f>PAIRS!N10</f>
        <v>171</v>
      </c>
      <c r="J17" s="94"/>
      <c r="K17" s="44">
        <f>PAIRS!Q10</f>
        <v>195</v>
      </c>
      <c r="L17" s="94"/>
      <c r="M17" s="40">
        <f>PAIRS!S10</f>
        <v>142</v>
      </c>
      <c r="N17" s="61">
        <f>PAIRS!U10</f>
        <v>131</v>
      </c>
      <c r="O17" s="94"/>
      <c r="P17" s="94"/>
      <c r="S17" s="17" t="str">
        <f>$C$221</f>
        <v>Calon Bailey</v>
      </c>
      <c r="T17" s="17">
        <f>IF($I$221=0,0,($G$221+$H$221+$I$221+(3*(LOOKUP($D$221,HANDICAP!$A$3:$A$165,HANDICAP!$B$3:$B$165)))))</f>
        <v>668</v>
      </c>
      <c r="U17" s="17" t="str">
        <f>$C$221</f>
        <v>Calon Bailey</v>
      </c>
      <c r="V17" s="17">
        <f>IF($N$221=0,0,($N$221+$M$221+$K$221+(3*(LOOKUP($D17,HANDICAP!$A$3:$A$165,HANDICAP!$B$3:$B$165)))))</f>
        <v>646</v>
      </c>
      <c r="W17" s="17"/>
      <c r="X17" s="17"/>
      <c r="Y17" s="17" t="str">
        <f>$C$221</f>
        <v>Calon Bailey</v>
      </c>
      <c r="Z17" s="17">
        <f>IF($G$221=0,0,($G$221+(LOOKUP($D$221,HANDICAP!$A$3:$A$165,HANDICAP!$B$3:$B$165))))</f>
        <v>241</v>
      </c>
      <c r="AA17" s="17" t="str">
        <f>$C$221</f>
        <v>Calon Bailey</v>
      </c>
      <c r="AB17" s="17">
        <f>IF($H$221=0,0,($H$221+(LOOKUP($D$221,HANDICAP!$A$3:$A$165,HANDICAP!$B$3:$B$165))))</f>
        <v>225</v>
      </c>
      <c r="AC17" s="17" t="str">
        <f>$C$221</f>
        <v>Calon Bailey</v>
      </c>
      <c r="AD17" s="17">
        <f>IF($I$221=0,0,($I$221+(LOOKUP($D$221,HANDICAP!$A$3:$A$165,HANDICAP!$B$3:$B$165))))</f>
        <v>202</v>
      </c>
      <c r="AE17" s="17" t="str">
        <f>$C$221</f>
        <v>Calon Bailey</v>
      </c>
      <c r="AF17" s="17">
        <f>IF($K$221=0,0,($K$221+(LOOKUP($D$221,HANDICAP!$A$3:$A$165,HANDICAP!$B$3:$B$165))))</f>
        <v>258</v>
      </c>
      <c r="AG17" s="17" t="str">
        <f>$C$221</f>
        <v>Calon Bailey</v>
      </c>
      <c r="AH17" s="17">
        <f>IF($M$221=0,0,($M$221+(LOOKUP($D$221,HANDICAP!$A$3:$A$165,HANDICAP!$B$3:$B$165))))</f>
        <v>206</v>
      </c>
      <c r="AI17" s="17" t="str">
        <f>$C$221</f>
        <v>Calon Bailey</v>
      </c>
      <c r="AJ17" s="17">
        <f>IF($N$221=0,0,($N$221+(LOOKUP($D$221,HANDICAP!$A$3:$A$165,HANDICAP!$B$3:$B$165))))</f>
        <v>230</v>
      </c>
    </row>
    <row r="18" spans="1:36" ht="12.75" customHeight="1">
      <c r="A18" s="95">
        <f>PAIRS!A11</f>
        <v>5</v>
      </c>
      <c r="B18" s="17">
        <v>7</v>
      </c>
      <c r="C18" s="41" t="str">
        <f>PAIRS!C11</f>
        <v>Sandy Church</v>
      </c>
      <c r="D18" s="41">
        <f>PAIRS!D11</f>
        <v>152</v>
      </c>
      <c r="E18" s="97" t="str">
        <f>PAIRS!G11</f>
        <v>Team Makan</v>
      </c>
      <c r="F18" s="99">
        <f>PAIRS!H11</f>
        <v>106</v>
      </c>
      <c r="G18" s="63">
        <f>PAIRS!I11</f>
        <v>173</v>
      </c>
      <c r="H18" s="38">
        <f>PAIRS!K11</f>
        <v>148</v>
      </c>
      <c r="I18" s="64">
        <f>PAIRS!M11</f>
        <v>171</v>
      </c>
      <c r="J18" s="93">
        <f>PAIRS!O11</f>
        <v>1318</v>
      </c>
      <c r="K18" s="63">
        <f>PAIRS!P11</f>
        <v>129</v>
      </c>
      <c r="L18" s="93"/>
      <c r="M18" s="38">
        <f>PAIRS!R11</f>
        <v>186</v>
      </c>
      <c r="N18" s="64">
        <f>PAIRS!T11</f>
        <v>98</v>
      </c>
      <c r="O18" s="93">
        <f>PAIRS!V11</f>
        <v>1200</v>
      </c>
      <c r="P18" s="93">
        <f>PAIRS!W11</f>
        <v>2518</v>
      </c>
      <c r="S18" s="17">
        <f>$C$222</f>
        <v>0</v>
      </c>
      <c r="T18" s="17">
        <f>IF($I$222=0,0,($G$222+$H$222+$I$222+(3*(LOOKUP($D$222,HANDICAP!$A$3:$A$165,HANDICAP!$B$3:$B$165)))))</f>
        <v>0</v>
      </c>
      <c r="U18" s="17">
        <f>$C$222</f>
        <v>0</v>
      </c>
      <c r="V18" s="17">
        <f>IF($N$222=0,0,($N$222+$M$222+$K$222+(3*(LOOKUP($D18,HANDICAP!$A$3:$A$165,HANDICAP!$B$3:$B$165)))))</f>
        <v>0</v>
      </c>
      <c r="W18" s="17"/>
      <c r="X18" s="17"/>
      <c r="Y18" s="17">
        <f>$C$222</f>
        <v>0</v>
      </c>
      <c r="Z18" s="17">
        <f>IF($G$222=0,0,($G$222+(LOOKUP($D$222,HANDICAP!$A$3:$A$165,HANDICAP!$B$3:$B$165))))</f>
        <v>0</v>
      </c>
      <c r="AA18" s="17">
        <f>$C$222</f>
        <v>0</v>
      </c>
      <c r="AB18" s="17">
        <f>IF($H$222=0,0,($H$222+(LOOKUP($D$222,HANDICAP!$A$3:$A$165,HANDICAP!$B$3:$B$165))))</f>
        <v>0</v>
      </c>
      <c r="AC18" s="17">
        <f>$C$222</f>
        <v>0</v>
      </c>
      <c r="AD18" s="17">
        <f>IF($I$222=0,0,($I$222+(LOOKUP($D$222,HANDICAP!$A$3:$A$165,HANDICAP!$B$3:$B$165))))</f>
        <v>0</v>
      </c>
      <c r="AE18" s="17">
        <f>$C$222</f>
        <v>0</v>
      </c>
      <c r="AF18" s="17">
        <f>IF($K$222=0,0,($K$222+(LOOKUP($D$222,HANDICAP!$A$3:$A$165,HANDICAP!$B$3:$B$165))))</f>
        <v>0</v>
      </c>
      <c r="AG18" s="17">
        <f>$C$222</f>
        <v>0</v>
      </c>
      <c r="AH18" s="17">
        <f>IF($M$222=0,0,($M$222+(LOOKUP($D$222,HANDICAP!$A$3:$A$165,HANDICAP!$B$3:$B$165))))</f>
        <v>0</v>
      </c>
      <c r="AI18" s="17">
        <f>$C$222</f>
        <v>0</v>
      </c>
      <c r="AJ18" s="17">
        <f>IF($N$222=0,0,($N$222+(LOOKUP($D$222,HANDICAP!$A$3:$A$165,HANDICAP!$B$3:$B$165))))</f>
        <v>0</v>
      </c>
    </row>
    <row r="19" spans="1:36" ht="12.75" customHeight="1">
      <c r="A19" s="105"/>
      <c r="B19" s="17">
        <v>8</v>
      </c>
      <c r="C19" s="40" t="str">
        <f>PAIRS!E11</f>
        <v>Hazel Adams</v>
      </c>
      <c r="D19" s="40">
        <f>PAIRS!F11</f>
        <v>166</v>
      </c>
      <c r="E19" s="98"/>
      <c r="F19" s="100"/>
      <c r="G19" s="44">
        <f>PAIRS!J11</f>
        <v>171</v>
      </c>
      <c r="H19" s="40">
        <f>PAIRS!L11</f>
        <v>196</v>
      </c>
      <c r="I19" s="61">
        <f>PAIRS!N11</f>
        <v>141</v>
      </c>
      <c r="J19" s="94"/>
      <c r="K19" s="44">
        <f>PAIRS!Q11</f>
        <v>159</v>
      </c>
      <c r="L19" s="94"/>
      <c r="M19" s="40">
        <f>PAIRS!S11</f>
        <v>148</v>
      </c>
      <c r="N19" s="61">
        <f>PAIRS!U11</f>
        <v>162</v>
      </c>
      <c r="O19" s="94"/>
      <c r="P19" s="94"/>
      <c r="S19" s="17">
        <f>$C$223</f>
        <v>0</v>
      </c>
      <c r="T19" s="17">
        <f>IF($I$223=0,0,($G$223+$H$223+$I$223+(3*(LOOKUP($D$223,HANDICAP!$A$3:$A$165,HANDICAP!$B$3:$B$165)))))</f>
        <v>0</v>
      </c>
      <c r="U19" s="17">
        <f>$C$223</f>
        <v>0</v>
      </c>
      <c r="V19" s="17">
        <f>IF($N$223=0,0,($N$223+$M$223+$K$223+(3*(LOOKUP($D19,HANDICAP!$A$3:$A$165,HANDICAP!$B$3:$B$165)))))</f>
        <v>0</v>
      </c>
      <c r="W19" s="17"/>
      <c r="X19" s="17"/>
      <c r="Y19" s="17">
        <f>$C$223</f>
        <v>0</v>
      </c>
      <c r="Z19" s="17">
        <f>IF($G$223=0,0,($G$223+(LOOKUP($D$223,HANDICAP!$A$3:$A$165,HANDICAP!$B$3:$B$165))))</f>
        <v>0</v>
      </c>
      <c r="AA19" s="17">
        <f>$C$223</f>
        <v>0</v>
      </c>
      <c r="AB19" s="17">
        <f>IF($H$223=0,0,($H$223+(LOOKUP($D$223,HANDICAP!$A$3:$A$165,HANDICAP!$B$3:$B$165))))</f>
        <v>0</v>
      </c>
      <c r="AC19" s="17">
        <f>$C$223</f>
        <v>0</v>
      </c>
      <c r="AD19" s="17">
        <f>IF($I$223=0,0,($I$223+(LOOKUP($D$223,HANDICAP!$A$3:$A$165,HANDICAP!$B$3:$B$165))))</f>
        <v>0</v>
      </c>
      <c r="AE19" s="17">
        <f>$C$223</f>
        <v>0</v>
      </c>
      <c r="AF19" s="17">
        <f>IF($K$223=0,0,($K$223+(LOOKUP($D$223,HANDICAP!$A$3:$A$165,HANDICAP!$B$3:$B$165))))</f>
        <v>0</v>
      </c>
      <c r="AG19" s="17">
        <f>$C$223</f>
        <v>0</v>
      </c>
      <c r="AH19" s="17">
        <f>IF($M$223=0,0,($M$223+(LOOKUP($D$223,HANDICAP!$A$3:$A$165,HANDICAP!$B$3:$B$165))))</f>
        <v>0</v>
      </c>
      <c r="AI19" s="17">
        <f>$C$223</f>
        <v>0</v>
      </c>
      <c r="AJ19" s="17">
        <f>IF($N$223=0,0,($N$223+(LOOKUP($D$223,HANDICAP!$A$3:$A$165,HANDICAP!$B$3:$B$165))))</f>
        <v>0</v>
      </c>
    </row>
    <row r="20" spans="1:36" ht="12.75" customHeight="1">
      <c r="A20" s="95">
        <f>PAIRS!A12</f>
        <v>6</v>
      </c>
      <c r="B20" s="17">
        <v>7</v>
      </c>
      <c r="C20" s="41" t="str">
        <f>PAIRS!C12</f>
        <v>Martin Maybrey</v>
      </c>
      <c r="D20" s="41">
        <f>PAIRS!D12</f>
        <v>184</v>
      </c>
      <c r="E20" s="97" t="str">
        <f>PAIRS!G12</f>
        <v>Senior +</v>
      </c>
      <c r="F20" s="99">
        <f>PAIRS!H12</f>
        <v>67</v>
      </c>
      <c r="G20" s="63">
        <f>PAIRS!I12</f>
        <v>163</v>
      </c>
      <c r="H20" s="38">
        <f>PAIRS!K12</f>
        <v>227</v>
      </c>
      <c r="I20" s="64">
        <f>PAIRS!M12</f>
        <v>181</v>
      </c>
      <c r="J20" s="93">
        <f>PAIRS!O12</f>
        <v>1382</v>
      </c>
      <c r="K20" s="63">
        <f>PAIRS!P12</f>
        <v>148</v>
      </c>
      <c r="L20" s="93"/>
      <c r="M20" s="38">
        <f>PAIRS!R12</f>
        <v>245</v>
      </c>
      <c r="N20" s="64">
        <f>PAIRS!T12</f>
        <v>230</v>
      </c>
      <c r="O20" s="93">
        <f>PAIRS!V12</f>
        <v>1358</v>
      </c>
      <c r="P20" s="93">
        <f>PAIRS!W12</f>
        <v>2740</v>
      </c>
      <c r="S20" s="17">
        <f>$C$224</f>
        <v>0</v>
      </c>
      <c r="T20" s="17">
        <f>IF($I$224=0,0,($G$224+$H$224+$I$224+(3*(LOOKUP($D$224,HANDICAP!$A$3:$A$165,HANDICAP!$B$3:$B$165)))))</f>
        <v>0</v>
      </c>
      <c r="U20" s="17">
        <f>$C$224</f>
        <v>0</v>
      </c>
      <c r="V20" s="17">
        <f>IF($N$224=0,0,($N$224+$M$224+$K$224+(3*(LOOKUP($D20,HANDICAP!$A$3:$A$165,HANDICAP!$B$3:$B$165)))))</f>
        <v>0</v>
      </c>
      <c r="W20" s="17"/>
      <c r="X20" s="17"/>
      <c r="Y20" s="17">
        <f>$C$224</f>
        <v>0</v>
      </c>
      <c r="Z20" s="17">
        <f>IF($G$224=0,0,($G$224+(LOOKUP($D$224,HANDICAP!$A$3:$A$165,HANDICAP!$B$3:$B$165))))</f>
        <v>0</v>
      </c>
      <c r="AA20" s="17">
        <f>$C$224</f>
        <v>0</v>
      </c>
      <c r="AB20" s="17">
        <f>IF($H$224=0,0,($H$224+(LOOKUP($D$224,HANDICAP!$A$3:$A$165,HANDICAP!$B$3:$B$165))))</f>
        <v>0</v>
      </c>
      <c r="AC20" s="17">
        <f>$C$224</f>
        <v>0</v>
      </c>
      <c r="AD20" s="17">
        <f>IF($I$224=0,0,($I$224+(LOOKUP($D$224,HANDICAP!$A$3:$A$165,HANDICAP!$B$3:$B$165))))</f>
        <v>0</v>
      </c>
      <c r="AE20" s="17">
        <f>$C$224</f>
        <v>0</v>
      </c>
      <c r="AF20" s="17">
        <f>IF($K$224=0,0,($K$224+(LOOKUP($D$224,HANDICAP!$A$3:$A$165,HANDICAP!$B$3:$B$165))))</f>
        <v>0</v>
      </c>
      <c r="AG20" s="17">
        <f>$C$224</f>
        <v>0</v>
      </c>
      <c r="AH20" s="17">
        <f>IF($M$224=0,0,($M$224+(LOOKUP($D$224,HANDICAP!$A$3:$A$165,HANDICAP!$B$3:$B$165))))</f>
        <v>0</v>
      </c>
      <c r="AI20" s="17">
        <f>$C$224</f>
        <v>0</v>
      </c>
      <c r="AJ20" s="17">
        <f>IF($N$224=0,0,($N$224+(LOOKUP($D$224,HANDICAP!$A$3:$A$165,HANDICAP!$B$3:$B$165))))</f>
        <v>0</v>
      </c>
    </row>
    <row r="21" spans="1:36" ht="12.75" customHeight="1">
      <c r="A21" s="105"/>
      <c r="B21" s="17">
        <v>8</v>
      </c>
      <c r="C21" s="40" t="str">
        <f>PAIRS!E12</f>
        <v>Derrick Jephcott</v>
      </c>
      <c r="D21" s="40">
        <f>PAIRS!F12</f>
        <v>185</v>
      </c>
      <c r="E21" s="98"/>
      <c r="F21" s="100"/>
      <c r="G21" s="44">
        <f>PAIRS!J12</f>
        <v>255</v>
      </c>
      <c r="H21" s="40">
        <f>PAIRS!L12</f>
        <v>151</v>
      </c>
      <c r="I21" s="61">
        <f>PAIRS!N12</f>
        <v>204</v>
      </c>
      <c r="J21" s="94"/>
      <c r="K21" s="44">
        <f>PAIRS!Q12</f>
        <v>172</v>
      </c>
      <c r="L21" s="94"/>
      <c r="M21" s="40">
        <f>PAIRS!S12</f>
        <v>158</v>
      </c>
      <c r="N21" s="61">
        <f>PAIRS!U12</f>
        <v>204</v>
      </c>
      <c r="O21" s="94"/>
      <c r="P21" s="94"/>
      <c r="S21" s="17">
        <f>$C$225</f>
        <v>0</v>
      </c>
      <c r="T21" s="17">
        <f>IF($I$225=0,0,($G$225+$H$225+$I$225+(3*(LOOKUP($D$225,HANDICAP!$A$3:$A$165,HANDICAP!$B$3:$B$165)))))</f>
        <v>0</v>
      </c>
      <c r="U21" s="17">
        <f>$C$225</f>
        <v>0</v>
      </c>
      <c r="V21" s="17">
        <f>IF($N$225=0,0,($N$225+$M$225+$K$225+(3*(LOOKUP($D21,HANDICAP!$A$3:$A$165,HANDICAP!$B$3:$B$165)))))</f>
        <v>0</v>
      </c>
      <c r="W21" s="17"/>
      <c r="X21" s="17"/>
      <c r="Y21" s="17">
        <f>$C$225</f>
        <v>0</v>
      </c>
      <c r="Z21" s="17">
        <f>IF($G$225=0,0,($G$225+(LOOKUP($D$225,HANDICAP!$A$3:$A$165,HANDICAP!$B$3:$B$165))))</f>
        <v>0</v>
      </c>
      <c r="AA21" s="17">
        <f>$C$225</f>
        <v>0</v>
      </c>
      <c r="AB21" s="17">
        <f>IF($H$225=0,0,($H$225+(LOOKUP($D$225,HANDICAP!$A$3:$A$165,HANDICAP!$B$3:$B$165))))</f>
        <v>0</v>
      </c>
      <c r="AC21" s="17">
        <f>$C$225</f>
        <v>0</v>
      </c>
      <c r="AD21" s="17">
        <f>IF($I$225=0,0,($I$225+(LOOKUP($D$225,HANDICAP!$A$3:$A$165,HANDICAP!$B$3:$B$165))))</f>
        <v>0</v>
      </c>
      <c r="AE21" s="17">
        <f>$C$225</f>
        <v>0</v>
      </c>
      <c r="AF21" s="17">
        <f>IF($K$225=0,0,($K$225+(LOOKUP($D$225,HANDICAP!$A$3:$A$165,HANDICAP!$B$3:$B$165))))</f>
        <v>0</v>
      </c>
      <c r="AG21" s="17">
        <f>$C$225</f>
        <v>0</v>
      </c>
      <c r="AH21" s="17">
        <f>IF($M$225=0,0,($M$225+(LOOKUP($D$225,HANDICAP!$A$3:$A$165,HANDICAP!$B$3:$B$165))))</f>
        <v>0</v>
      </c>
      <c r="AI21" s="17">
        <f>$C$225</f>
        <v>0</v>
      </c>
      <c r="AJ21" s="17">
        <f>IF($N$225=0,0,($N$225+(LOOKUP($D$225,HANDICAP!$A$3:$A$165,HANDICAP!$B$3:$B$165))))</f>
        <v>0</v>
      </c>
    </row>
    <row r="22" spans="1:36" ht="12.75" customHeight="1">
      <c r="A22" s="95">
        <f>PAIRS!A13</f>
        <v>7</v>
      </c>
      <c r="B22" s="17">
        <v>7</v>
      </c>
      <c r="C22" s="41" t="str">
        <f>PAIRS!C13</f>
        <v>Becci Taylor</v>
      </c>
      <c r="D22" s="41">
        <f>PAIRS!D13</f>
        <v>189</v>
      </c>
      <c r="E22" s="97" t="str">
        <f>PAIRS!G13</f>
        <v>Beauty &amp; The Beast 1</v>
      </c>
      <c r="F22" s="99">
        <f>PAIRS!H13</f>
        <v>63</v>
      </c>
      <c r="G22" s="63">
        <f>PAIRS!I13</f>
        <v>167</v>
      </c>
      <c r="H22" s="38">
        <f>PAIRS!K13</f>
        <v>205</v>
      </c>
      <c r="I22" s="64">
        <f>PAIRS!M13</f>
        <v>139</v>
      </c>
      <c r="J22" s="93">
        <f>PAIRS!O13</f>
        <v>1368</v>
      </c>
      <c r="K22" s="63">
        <f>PAIRS!P13</f>
        <v>158</v>
      </c>
      <c r="L22" s="93"/>
      <c r="M22" s="38">
        <f>PAIRS!R13</f>
        <v>160</v>
      </c>
      <c r="N22" s="64">
        <f>PAIRS!T13</f>
        <v>160</v>
      </c>
      <c r="O22" s="93">
        <f>PAIRS!V13</f>
        <v>1225</v>
      </c>
      <c r="P22" s="93">
        <f>PAIRS!W13</f>
        <v>2593</v>
      </c>
      <c r="S22" s="17">
        <f>$C$226</f>
        <v>0</v>
      </c>
      <c r="T22" s="17">
        <f>IF($I$226=0,0,($G$226+$H$226+$I$226+(3*(LOOKUP($D$226,HANDICAP!$A$3:$A$165,HANDICAP!$B$3:$B$165)))))</f>
        <v>0</v>
      </c>
      <c r="U22" s="17">
        <f>$C$226</f>
        <v>0</v>
      </c>
      <c r="V22" s="17">
        <f>IF($N$226=0,0,($N$226+$M$226+$K$226+(3*(LOOKUP($D22,HANDICAP!$A$3:$A$165,HANDICAP!$B$3:$B$165)))))</f>
        <v>0</v>
      </c>
      <c r="W22" s="17"/>
      <c r="X22" s="17"/>
      <c r="Y22" s="17">
        <f>$C$226</f>
        <v>0</v>
      </c>
      <c r="Z22" s="17">
        <f>IF($G$226=0,0,($G$226+(LOOKUP($D$226,HANDICAP!$A$3:$A$165,HANDICAP!$B$3:$B$165))))</f>
        <v>0</v>
      </c>
      <c r="AA22" s="17">
        <f>$C$226</f>
        <v>0</v>
      </c>
      <c r="AB22" s="17">
        <f>IF($H$226=0,0,($H$226+(LOOKUP($D$226,HANDICAP!$A$3:$A$165,HANDICAP!$B$3:$B$165))))</f>
        <v>0</v>
      </c>
      <c r="AC22" s="17">
        <f>$C$226</f>
        <v>0</v>
      </c>
      <c r="AD22" s="17">
        <f>IF($I$226=0,0,($I$226+(LOOKUP($D$226,HANDICAP!$A$3:$A$165,HANDICAP!$B$3:$B$165))))</f>
        <v>0</v>
      </c>
      <c r="AE22" s="17">
        <f>$C$226</f>
        <v>0</v>
      </c>
      <c r="AF22" s="17">
        <f>IF($K$226=0,0,($K$226+(LOOKUP($D$226,HANDICAP!$A$3:$A$165,HANDICAP!$B$3:$B$165))))</f>
        <v>0</v>
      </c>
      <c r="AG22" s="17">
        <f>$C$226</f>
        <v>0</v>
      </c>
      <c r="AH22" s="17">
        <f>IF($M$226=0,0,($M$226+(LOOKUP($D$226,HANDICAP!$A$3:$A$165,HANDICAP!$B$3:$B$165))))</f>
        <v>0</v>
      </c>
      <c r="AI22" s="17">
        <f>$C$226</f>
        <v>0</v>
      </c>
      <c r="AJ22" s="17">
        <f>IF($N$226=0,0,($N$226+(LOOKUP($D$226,HANDICAP!$A$3:$A$165,HANDICAP!$B$3:$B$165))))</f>
        <v>0</v>
      </c>
    </row>
    <row r="23" spans="1:36" ht="12.75" customHeight="1">
      <c r="A23" s="105"/>
      <c r="B23" s="17">
        <v>8</v>
      </c>
      <c r="C23" s="40" t="str">
        <f>PAIRS!E13</f>
        <v>James Baker</v>
      </c>
      <c r="D23" s="40">
        <f>PAIRS!F13</f>
        <v>186</v>
      </c>
      <c r="E23" s="98"/>
      <c r="F23" s="100"/>
      <c r="G23" s="44">
        <f>PAIRS!J13</f>
        <v>244</v>
      </c>
      <c r="H23" s="40">
        <f>PAIRS!L13</f>
        <v>212</v>
      </c>
      <c r="I23" s="61">
        <f>PAIRS!N13</f>
        <v>212</v>
      </c>
      <c r="J23" s="94"/>
      <c r="K23" s="44">
        <f>PAIRS!Q13</f>
        <v>183</v>
      </c>
      <c r="L23" s="94"/>
      <c r="M23" s="40">
        <f>PAIRS!S13</f>
        <v>204</v>
      </c>
      <c r="N23" s="61">
        <f>PAIRS!U13</f>
        <v>171</v>
      </c>
      <c r="O23" s="94"/>
      <c r="P23" s="94"/>
      <c r="S23" s="17">
        <f>$C$227</f>
        <v>0</v>
      </c>
      <c r="T23" s="17">
        <f>IF($I$227=0,0,($G$227+$H$227+$I$227+(3*(LOOKUP($D$227,HANDICAP!$A$3:$A$165,HANDICAP!$B$3:$B$165)))))</f>
        <v>0</v>
      </c>
      <c r="U23" s="17">
        <f>$C$227</f>
        <v>0</v>
      </c>
      <c r="V23" s="17">
        <f>IF($N$227=0,0,($N$227+$M$227+$K$227+(3*(LOOKUP($D23,HANDICAP!$A$3:$A$165,HANDICAP!$B$3:$B$165)))))</f>
        <v>0</v>
      </c>
      <c r="W23" s="17"/>
      <c r="X23" s="17"/>
      <c r="Y23" s="17">
        <f>$C$227</f>
        <v>0</v>
      </c>
      <c r="Z23" s="17">
        <f>IF($G$227=0,0,($G$227+(LOOKUP($D$227,HANDICAP!$A$3:$A$165,HANDICAP!$B$3:$B$165))))</f>
        <v>0</v>
      </c>
      <c r="AA23" s="17">
        <f>$C$227</f>
        <v>0</v>
      </c>
      <c r="AB23" s="17">
        <f>IF($H$227=0,0,($H$227+(LOOKUP($D$227,HANDICAP!$A$3:$A$165,HANDICAP!$B$3:$B$165))))</f>
        <v>0</v>
      </c>
      <c r="AC23" s="17">
        <f>$C$227</f>
        <v>0</v>
      </c>
      <c r="AD23" s="17">
        <f>IF($I$227=0,0,($I$227+(LOOKUP($D$227,HANDICAP!$A$3:$A$165,HANDICAP!$B$3:$B$165))))</f>
        <v>0</v>
      </c>
      <c r="AE23" s="17">
        <f>$C$227</f>
        <v>0</v>
      </c>
      <c r="AF23" s="17">
        <f>IF($K$227=0,0,($K$227+(LOOKUP($D$227,HANDICAP!$A$3:$A$165,HANDICAP!$B$3:$B$165))))</f>
        <v>0</v>
      </c>
      <c r="AG23" s="17">
        <f>$C$227</f>
        <v>0</v>
      </c>
      <c r="AH23" s="17">
        <f>IF($M$227=0,0,($M$227+(LOOKUP($D$227,HANDICAP!$A$3:$A$165,HANDICAP!$B$3:$B$165))))</f>
        <v>0</v>
      </c>
      <c r="AI23" s="17">
        <f>$C$227</f>
        <v>0</v>
      </c>
      <c r="AJ23" s="17">
        <f>IF($N$227=0,0,($N$227+(LOOKUP($D$227,HANDICAP!$A$3:$A$165,HANDICAP!$B$3:$B$165))))</f>
        <v>0</v>
      </c>
    </row>
    <row r="24" spans="1:36" ht="12.75" customHeight="1">
      <c r="A24" s="95">
        <f>PAIRS!A14</f>
        <v>8</v>
      </c>
      <c r="B24" s="17">
        <v>7</v>
      </c>
      <c r="C24" s="41" t="str">
        <f>PAIRS!C14</f>
        <v>Ade French</v>
      </c>
      <c r="D24" s="41">
        <f>PAIRS!D14</f>
        <v>182</v>
      </c>
      <c r="E24" s="97" t="str">
        <f>PAIRS!G14</f>
        <v>The Young Ones</v>
      </c>
      <c r="F24" s="99">
        <f>PAIRS!H14</f>
        <v>74</v>
      </c>
      <c r="G24" s="63">
        <f>PAIRS!I14</f>
        <v>202</v>
      </c>
      <c r="H24" s="38">
        <f>PAIRS!K14</f>
        <v>157</v>
      </c>
      <c r="I24" s="64">
        <f>PAIRS!M14</f>
        <v>174</v>
      </c>
      <c r="J24" s="93">
        <f>PAIRS!O14</f>
        <v>1300</v>
      </c>
      <c r="K24" s="63">
        <f>PAIRS!P14</f>
        <v>169</v>
      </c>
      <c r="L24" s="93"/>
      <c r="M24" s="38">
        <f>PAIRS!R14</f>
        <v>174</v>
      </c>
      <c r="N24" s="64">
        <f>PAIRS!T14</f>
        <v>177</v>
      </c>
      <c r="O24" s="93">
        <f>PAIRS!V14</f>
        <v>1291</v>
      </c>
      <c r="P24" s="93">
        <f>PAIRS!W14</f>
        <v>2591</v>
      </c>
      <c r="S24" s="17">
        <f>$C$228</f>
        <v>0</v>
      </c>
      <c r="T24" s="17">
        <f>IF($I$228=0,0,($G$228+$H$228+$I$228+(3*(LOOKUP($D$228,HANDICAP!$A$3:$A$165,HANDICAP!$B$3:$B$165)))))</f>
        <v>0</v>
      </c>
      <c r="U24" s="17">
        <f>$C$228</f>
        <v>0</v>
      </c>
      <c r="V24" s="17">
        <f>IF($N$228=0,0,($N$228+$M$228+$K$228+(3*(LOOKUP($D24,HANDICAP!$A$3:$A$165,HANDICAP!$B$3:$B$165)))))</f>
        <v>0</v>
      </c>
      <c r="W24" s="17"/>
      <c r="X24" s="17"/>
      <c r="Y24" s="17">
        <f>$C$228</f>
        <v>0</v>
      </c>
      <c r="Z24" s="17">
        <f>IF($G$228=0,0,($G$228+(LOOKUP($D$228,HANDICAP!$A$3:$A$165,HANDICAP!$B$3:$B$165))))</f>
        <v>0</v>
      </c>
      <c r="AA24" s="17">
        <f>$C$228</f>
        <v>0</v>
      </c>
      <c r="AB24" s="17">
        <f>IF($H$228=0,0,($H$228+(LOOKUP($D$228,HANDICAP!$A$3:$A$165,HANDICAP!$B$3:$B$165))))</f>
        <v>0</v>
      </c>
      <c r="AC24" s="17">
        <f>$C$228</f>
        <v>0</v>
      </c>
      <c r="AD24" s="17">
        <f>IF($I$228=0,0,($I$228+(LOOKUP($D$228,HANDICAP!$A$3:$A$165,HANDICAP!$B$3:$B$165))))</f>
        <v>0</v>
      </c>
      <c r="AE24" s="17">
        <f>$C$228</f>
        <v>0</v>
      </c>
      <c r="AF24" s="17">
        <f>IF($K$228=0,0,($K$228+(LOOKUP($D$228,HANDICAP!$A$3:$A$165,HANDICAP!$B$3:$B$165))))</f>
        <v>0</v>
      </c>
      <c r="AG24" s="17">
        <f>$C$228</f>
        <v>0</v>
      </c>
      <c r="AH24" s="17">
        <f>IF($M$228=0,0,($M$228+(LOOKUP($D$228,HANDICAP!$A$3:$A$165,HANDICAP!$B$3:$B$165))))</f>
        <v>0</v>
      </c>
      <c r="AI24" s="17">
        <f>$C$228</f>
        <v>0</v>
      </c>
      <c r="AJ24" s="17">
        <f>IF($N$228=0,0,($N$228+(LOOKUP($D$228,HANDICAP!$A$3:$A$165,HANDICAP!$B$3:$B$165))))</f>
        <v>0</v>
      </c>
    </row>
    <row r="25" spans="1:36" ht="12.75" customHeight="1">
      <c r="A25" s="105"/>
      <c r="B25" s="17">
        <v>8</v>
      </c>
      <c r="C25" s="40" t="str">
        <f>PAIRS!E14</f>
        <v>Rick Yorston</v>
      </c>
      <c r="D25" s="40">
        <f>PAIRS!F14</f>
        <v>179</v>
      </c>
      <c r="E25" s="98"/>
      <c r="F25" s="100"/>
      <c r="G25" s="44">
        <f>PAIRS!J14</f>
        <v>203</v>
      </c>
      <c r="H25" s="40">
        <f>PAIRS!L14</f>
        <v>196</v>
      </c>
      <c r="I25" s="61">
        <f>PAIRS!N14</f>
        <v>146</v>
      </c>
      <c r="J25" s="94"/>
      <c r="K25" s="44">
        <f>PAIRS!Q14</f>
        <v>216</v>
      </c>
      <c r="L25" s="94"/>
      <c r="M25" s="40">
        <f>PAIRS!S14</f>
        <v>163</v>
      </c>
      <c r="N25" s="61">
        <f>PAIRS!U14</f>
        <v>170</v>
      </c>
      <c r="O25" s="94"/>
      <c r="P25" s="94"/>
      <c r="S25" s="17">
        <f>$C$229</f>
        <v>0</v>
      </c>
      <c r="T25" s="17">
        <f>IF($I$229=0,0,($G$229+$H$229+$I$229+(3*(LOOKUP($D$229,HANDICAP!$A$3:$A$165,HANDICAP!$B$3:$B$165)))))</f>
        <v>0</v>
      </c>
      <c r="U25" s="17">
        <f>$C$229</f>
        <v>0</v>
      </c>
      <c r="V25" s="17">
        <f>IF($N$229=0,0,($N$229+$M$229+$K$229+(3*(LOOKUP($D25,HANDICAP!$A$3:$A$165,HANDICAP!$B$3:$B$165)))))</f>
        <v>0</v>
      </c>
      <c r="W25" s="17"/>
      <c r="X25" s="17"/>
      <c r="Y25" s="17">
        <f>$C$229</f>
        <v>0</v>
      </c>
      <c r="Z25" s="17">
        <f>IF($G$229=0,0,($G$229+(LOOKUP($D$229,HANDICAP!$A$3:$A$165,HANDICAP!$B$3:$B$165))))</f>
        <v>0</v>
      </c>
      <c r="AA25" s="17">
        <f>$C$229</f>
        <v>0</v>
      </c>
      <c r="AB25" s="17">
        <f>IF($H$229=0,0,($H$229+(LOOKUP($D$229,HANDICAP!$A$3:$A$165,HANDICAP!$B$3:$B$165))))</f>
        <v>0</v>
      </c>
      <c r="AC25" s="17">
        <f>$C$229</f>
        <v>0</v>
      </c>
      <c r="AD25" s="17">
        <f>IF($I$229=0,0,($I$229+(LOOKUP($D$229,HANDICAP!$A$3:$A$165,HANDICAP!$B$3:$B$165))))</f>
        <v>0</v>
      </c>
      <c r="AE25" s="17">
        <f>$C$229</f>
        <v>0</v>
      </c>
      <c r="AF25" s="17">
        <f>IF($K$229=0,0,($K$229+(LOOKUP($D$229,HANDICAP!$A$3:$A$165,HANDICAP!$B$3:$B$165))))</f>
        <v>0</v>
      </c>
      <c r="AG25" s="17">
        <f>$C$229</f>
        <v>0</v>
      </c>
      <c r="AH25" s="17">
        <f>IF($M$229=0,0,($M$229+(LOOKUP($D$229,HANDICAP!$A$3:$A$165,HANDICAP!$B$3:$B$165))))</f>
        <v>0</v>
      </c>
      <c r="AI25" s="17">
        <f>$C$229</f>
        <v>0</v>
      </c>
      <c r="AJ25" s="17">
        <f>IF($N$229=0,0,($N$229+(LOOKUP($D$229,HANDICAP!$A$3:$A$165,HANDICAP!$B$3:$B$165))))</f>
        <v>0</v>
      </c>
    </row>
    <row r="26" spans="1:36" ht="12.75" customHeight="1">
      <c r="A26" s="95">
        <f>PAIRS!A15</f>
        <v>9</v>
      </c>
      <c r="B26" s="17">
        <v>7</v>
      </c>
      <c r="C26" s="41">
        <f>PAIRS!C15</f>
        <v>0</v>
      </c>
      <c r="D26" s="41">
        <f>PAIRS!D15</f>
        <v>0</v>
      </c>
      <c r="E26" s="97">
        <f>PAIRS!G15</f>
        <v>0</v>
      </c>
      <c r="F26" s="99">
        <f>PAIRS!H15</f>
        <v>0</v>
      </c>
      <c r="G26" s="63">
        <f>PAIRS!I15</f>
        <v>0</v>
      </c>
      <c r="H26" s="38">
        <f>PAIRS!K15</f>
        <v>0</v>
      </c>
      <c r="I26" s="64">
        <f>PAIRS!M15</f>
        <v>0</v>
      </c>
      <c r="J26" s="93">
        <f>PAIRS!O15</f>
        <v>0</v>
      </c>
      <c r="K26" s="63">
        <f>PAIRS!P15</f>
        <v>0</v>
      </c>
      <c r="L26" s="93"/>
      <c r="M26" s="38">
        <f>PAIRS!R15</f>
        <v>0</v>
      </c>
      <c r="N26" s="64">
        <f>PAIRS!T15</f>
        <v>0</v>
      </c>
      <c r="O26" s="93">
        <f>PAIRS!V15</f>
        <v>0</v>
      </c>
      <c r="P26" s="93">
        <f>PAIRS!W15</f>
        <v>0</v>
      </c>
      <c r="S26" s="17">
        <f>$C$230</f>
        <v>0</v>
      </c>
      <c r="T26" s="17">
        <f>IF($I$230=0,0,($G$230+$H$230+$I$230+(3*(LOOKUP($D$230,HANDICAP!$A$3:$A$165,HANDICAP!$B$3:$B$165)))))</f>
        <v>0</v>
      </c>
      <c r="U26" s="17">
        <f>$C$230</f>
        <v>0</v>
      </c>
      <c r="V26" s="17">
        <f>IF($N$230=0,0,($N$230+$M$230+$K$230+(3*(LOOKUP($D26,HANDICAP!$A$3:$A$165,HANDICAP!$B$3:$B$165)))))</f>
        <v>0</v>
      </c>
      <c r="W26" s="17"/>
      <c r="X26" s="17"/>
      <c r="Y26" s="17">
        <f>$C$230</f>
        <v>0</v>
      </c>
      <c r="Z26" s="17">
        <f>IF($G$230=0,0,($G$230+(LOOKUP($D$230,HANDICAP!$A$3:$A$165,HANDICAP!$B$3:$B$165))))</f>
        <v>0</v>
      </c>
      <c r="AA26" s="17">
        <f>$C$230</f>
        <v>0</v>
      </c>
      <c r="AB26" s="17">
        <f>IF($H$230=0,0,($H$230+(LOOKUP($D$230,HANDICAP!$A$3:$A$165,HANDICAP!$B$3:$B$165))))</f>
        <v>0</v>
      </c>
      <c r="AC26" s="17">
        <f>$C$230</f>
        <v>0</v>
      </c>
      <c r="AD26" s="17">
        <f>IF($I$230=0,0,($I$230+(LOOKUP($D$230,HANDICAP!$A$3:$A$165,HANDICAP!$B$3:$B$165))))</f>
        <v>0</v>
      </c>
      <c r="AE26" s="17">
        <f>$C$230</f>
        <v>0</v>
      </c>
      <c r="AF26" s="17">
        <f>IF($K$230=0,0,($K$230+(LOOKUP($D$230,HANDICAP!$A$3:$A$165,HANDICAP!$B$3:$B$165))))</f>
        <v>0</v>
      </c>
      <c r="AG26" s="17">
        <f>$C$230</f>
        <v>0</v>
      </c>
      <c r="AH26" s="17">
        <f>IF($M$230=0,0,($M$230+(LOOKUP($D$230,HANDICAP!$A$3:$A$165,HANDICAP!$B$3:$B$165))))</f>
        <v>0</v>
      </c>
      <c r="AI26" s="17">
        <f>$C$230</f>
        <v>0</v>
      </c>
      <c r="AJ26" s="17">
        <f>IF($N$230=0,0,($N$230+(LOOKUP($D$230,HANDICAP!$A$3:$A$165,HANDICAP!$B$3:$B$165))))</f>
        <v>0</v>
      </c>
    </row>
    <row r="27" spans="1:36" ht="12.75" customHeight="1">
      <c r="A27" s="105"/>
      <c r="B27" s="17">
        <v>8</v>
      </c>
      <c r="C27" s="40">
        <f>PAIRS!E15</f>
        <v>0</v>
      </c>
      <c r="D27" s="40">
        <f>PAIRS!F15</f>
        <v>0</v>
      </c>
      <c r="E27" s="98"/>
      <c r="F27" s="100"/>
      <c r="G27" s="44">
        <f>PAIRS!J15</f>
        <v>0</v>
      </c>
      <c r="H27" s="40">
        <f>PAIRS!L15</f>
        <v>0</v>
      </c>
      <c r="I27" s="61">
        <f>PAIRS!N15</f>
        <v>0</v>
      </c>
      <c r="J27" s="94"/>
      <c r="K27" s="44">
        <f>PAIRS!Q15</f>
        <v>0</v>
      </c>
      <c r="L27" s="94"/>
      <c r="M27" s="40">
        <f>PAIRS!S15</f>
        <v>0</v>
      </c>
      <c r="N27" s="61">
        <f>PAIRS!U15</f>
        <v>0</v>
      </c>
      <c r="O27" s="94"/>
      <c r="P27" s="94"/>
      <c r="S27" s="17">
        <f>$C$231</f>
        <v>0</v>
      </c>
      <c r="T27" s="17">
        <f>IF($I$231=0,0,($G$231+$H$231+$I$231+(3*(LOOKUP($D$231,HANDICAP!$A$3:$A$165,HANDICAP!$B$3:$B$165)))))</f>
        <v>0</v>
      </c>
      <c r="U27" s="17">
        <f>$C$231</f>
        <v>0</v>
      </c>
      <c r="V27" s="17">
        <f>IF($N$231=0,0,($N$231+$M$231+$K$231+(3*(LOOKUP($D27,HANDICAP!$A$3:$A$165,HANDICAP!$B$3:$B$165)))))</f>
        <v>0</v>
      </c>
      <c r="W27" s="17"/>
      <c r="X27" s="17"/>
      <c r="Y27" s="17">
        <f>$C$231</f>
        <v>0</v>
      </c>
      <c r="Z27" s="17">
        <f>IF($G$231=0,0,($G$231+(LOOKUP($D$231,HANDICAP!$A$3:$A$165,HANDICAP!$B$3:$B$165))))</f>
        <v>0</v>
      </c>
      <c r="AA27" s="17">
        <f>$C$231</f>
        <v>0</v>
      </c>
      <c r="AB27" s="17">
        <f>IF($H$231=0,0,($H$231+(LOOKUP($D$231,HANDICAP!$A$3:$A$165,HANDICAP!$B$3:$B$165))))</f>
        <v>0</v>
      </c>
      <c r="AC27" s="17">
        <f>$C$231</f>
        <v>0</v>
      </c>
      <c r="AD27" s="17">
        <f>IF($I$231=0,0,($I$231+(LOOKUP($D$231,HANDICAP!$A$3:$A$165,HANDICAP!$B$3:$B$165))))</f>
        <v>0</v>
      </c>
      <c r="AE27" s="17">
        <f>$C$231</f>
        <v>0</v>
      </c>
      <c r="AF27" s="17">
        <f>IF($K$231=0,0,($K$231+(LOOKUP($D$231,HANDICAP!$A$3:$A$165,HANDICAP!$B$3:$B$165))))</f>
        <v>0</v>
      </c>
      <c r="AG27" s="17">
        <f>$C$231</f>
        <v>0</v>
      </c>
      <c r="AH27" s="17">
        <f>IF($M$231=0,0,($M$231+(LOOKUP($D$231,HANDICAP!$A$3:$A$165,HANDICAP!$B$3:$B$165))))</f>
        <v>0</v>
      </c>
      <c r="AI27" s="17">
        <f>$C$231</f>
        <v>0</v>
      </c>
      <c r="AJ27" s="17">
        <f>IF($N$231=0,0,($N$231+(LOOKUP($D$231,HANDICAP!$A$3:$A$165,HANDICAP!$B$3:$B$165))))</f>
        <v>0</v>
      </c>
    </row>
    <row r="28" spans="1:36" ht="12.75" customHeight="1">
      <c r="A28" s="95">
        <f>PAIRS!A16</f>
        <v>10</v>
      </c>
      <c r="B28" s="17">
        <v>7</v>
      </c>
      <c r="C28" s="41">
        <f>PAIRS!C16</f>
        <v>0</v>
      </c>
      <c r="D28" s="41">
        <f>PAIRS!D16</f>
        <v>0</v>
      </c>
      <c r="E28" s="97">
        <f>PAIRS!G16</f>
        <v>0</v>
      </c>
      <c r="F28" s="99">
        <f>PAIRS!H16</f>
        <v>0</v>
      </c>
      <c r="G28" s="63">
        <f>PAIRS!I16</f>
        <v>0</v>
      </c>
      <c r="H28" s="38">
        <f>PAIRS!K16</f>
        <v>0</v>
      </c>
      <c r="I28" s="64">
        <f>PAIRS!M16</f>
        <v>0</v>
      </c>
      <c r="J28" s="93">
        <f>PAIRS!O16</f>
        <v>0</v>
      </c>
      <c r="K28" s="63">
        <f>PAIRS!P16</f>
        <v>0</v>
      </c>
      <c r="L28" s="93"/>
      <c r="M28" s="38">
        <f>PAIRS!R16</f>
        <v>0</v>
      </c>
      <c r="N28" s="64">
        <f>PAIRS!T16</f>
        <v>0</v>
      </c>
      <c r="O28" s="93">
        <f>PAIRS!V16</f>
        <v>0</v>
      </c>
      <c r="P28" s="93">
        <f>PAIRS!W16</f>
        <v>0</v>
      </c>
      <c r="S28" s="17">
        <f>$C$232</f>
        <v>0</v>
      </c>
      <c r="T28" s="17">
        <f>IF($I$232=0,0,($G$232+$H$232+$I$232+(3*(LOOKUP($D$232,HANDICAP!$A$3:$A$165,HANDICAP!$B$3:$B$165)))))</f>
        <v>0</v>
      </c>
      <c r="U28" s="17">
        <f>$C$232</f>
        <v>0</v>
      </c>
      <c r="V28" s="17">
        <f>IF($N$232=0,0,($N$232+$M$232+$K$232+(3*(LOOKUP($D28,HANDICAP!$A$3:$A$165,HANDICAP!$B$3:$B$165)))))</f>
        <v>0</v>
      </c>
      <c r="W28" s="17"/>
      <c r="X28" s="17"/>
      <c r="Y28" s="17">
        <f>$C$232</f>
        <v>0</v>
      </c>
      <c r="Z28" s="17">
        <f>IF($G$232=0,0,($G$232+(LOOKUP($D$232,HANDICAP!$A$3:$A$165,HANDICAP!$B$3:$B$165))))</f>
        <v>0</v>
      </c>
      <c r="AA28" s="17">
        <f>$C$232</f>
        <v>0</v>
      </c>
      <c r="AB28" s="17">
        <f>IF($H$232=0,0,($H$232+(LOOKUP($D$232,HANDICAP!$A$3:$A$165,HANDICAP!$B$3:$B$165))))</f>
        <v>0</v>
      </c>
      <c r="AC28" s="17">
        <f>$C$232</f>
        <v>0</v>
      </c>
      <c r="AD28" s="17">
        <f>IF($I$232=0,0,($I$232+(LOOKUP($D$232,HANDICAP!$A$3:$A$165,HANDICAP!$B$3:$B$165))))</f>
        <v>0</v>
      </c>
      <c r="AE28" s="17">
        <f>$C$232</f>
        <v>0</v>
      </c>
      <c r="AF28" s="17">
        <f>IF($K$232=0,0,($K$232+(LOOKUP($D$232,HANDICAP!$A$3:$A$165,HANDICAP!$B$3:$B$165))))</f>
        <v>0</v>
      </c>
      <c r="AG28" s="17">
        <f>$C$232</f>
        <v>0</v>
      </c>
      <c r="AH28" s="17">
        <f>IF($M$232=0,0,($M$232+(LOOKUP($D$232,HANDICAP!$A$3:$A$165,HANDICAP!$B$3:$B$165))))</f>
        <v>0</v>
      </c>
      <c r="AI28" s="17">
        <f>$C$232</f>
        <v>0</v>
      </c>
      <c r="AJ28" s="17">
        <f>IF($N$232=0,0,($N$232+(LOOKUP($D$232,HANDICAP!$A$3:$A$165,HANDICAP!$B$3:$B$165))))</f>
        <v>0</v>
      </c>
    </row>
    <row r="29" spans="1:36" ht="12.75" customHeight="1">
      <c r="A29" s="105"/>
      <c r="B29" s="17">
        <v>8</v>
      </c>
      <c r="C29" s="40">
        <f>PAIRS!E16</f>
        <v>0</v>
      </c>
      <c r="D29" s="40">
        <f>PAIRS!F16</f>
        <v>0</v>
      </c>
      <c r="E29" s="98"/>
      <c r="F29" s="100"/>
      <c r="G29" s="44">
        <f>PAIRS!J16</f>
        <v>0</v>
      </c>
      <c r="H29" s="40">
        <f>PAIRS!L16</f>
        <v>0</v>
      </c>
      <c r="I29" s="61">
        <f>PAIRS!N16</f>
        <v>0</v>
      </c>
      <c r="J29" s="94"/>
      <c r="K29" s="44">
        <f>PAIRS!Q16</f>
        <v>0</v>
      </c>
      <c r="L29" s="94"/>
      <c r="M29" s="40">
        <f>PAIRS!S16</f>
        <v>0</v>
      </c>
      <c r="N29" s="61">
        <f>PAIRS!U16</f>
        <v>0</v>
      </c>
      <c r="O29" s="94"/>
      <c r="P29" s="94"/>
      <c r="S29" s="17">
        <f>$C$233</f>
        <v>0</v>
      </c>
      <c r="T29" s="17">
        <f>IF($I$233=0,0,($G$233+$H$233+$I$233+(3*(LOOKUP($D$233,HANDICAP!$A$3:$A$165,HANDICAP!$B$3:$B$165)))))</f>
        <v>0</v>
      </c>
      <c r="U29" s="17">
        <f>$C$233</f>
        <v>0</v>
      </c>
      <c r="V29" s="17">
        <f>IF($N$233=0,0,($N$233+$M$233+$K$233+(3*(LOOKUP($D29,HANDICAP!$A$3:$A$165,HANDICAP!$B$3:$B$165)))))</f>
        <v>0</v>
      </c>
      <c r="W29" s="17"/>
      <c r="X29" s="17"/>
      <c r="Y29" s="17">
        <f>$C$233</f>
        <v>0</v>
      </c>
      <c r="Z29" s="17">
        <f>IF($G$233=0,0,($G$233+(LOOKUP($D$233,HANDICAP!$A$3:$A$165,HANDICAP!$B$3:$B$165))))</f>
        <v>0</v>
      </c>
      <c r="AA29" s="17">
        <f>$C$233</f>
        <v>0</v>
      </c>
      <c r="AB29" s="17">
        <f>IF($H$233=0,0,($H$233+(LOOKUP($D$233,HANDICAP!$A$3:$A$165,HANDICAP!$B$3:$B$165))))</f>
        <v>0</v>
      </c>
      <c r="AC29" s="17">
        <f>$C$233</f>
        <v>0</v>
      </c>
      <c r="AD29" s="17">
        <f>IF($I$233=0,0,($I$233+(LOOKUP($D$233,HANDICAP!$A$3:$A$165,HANDICAP!$B$3:$B$165))))</f>
        <v>0</v>
      </c>
      <c r="AE29" s="17">
        <f>$C$233</f>
        <v>0</v>
      </c>
      <c r="AF29" s="17">
        <f>IF($K$233=0,0,($K$233+(LOOKUP($D$233,HANDICAP!$A$3:$A$165,HANDICAP!$B$3:$B$165))))</f>
        <v>0</v>
      </c>
      <c r="AG29" s="17">
        <f>$C$233</f>
        <v>0</v>
      </c>
      <c r="AH29" s="17">
        <f>IF($M$233=0,0,($M$233+(LOOKUP($D$233,HANDICAP!$A$3:$A$165,HANDICAP!$B$3:$B$165))))</f>
        <v>0</v>
      </c>
      <c r="AI29" s="17">
        <f>$C$233</f>
        <v>0</v>
      </c>
      <c r="AJ29" s="17">
        <f>IF($N$233=0,0,($N$233+(LOOKUP($D$233,HANDICAP!$A$3:$A$165,HANDICAP!$B$3:$B$165))))</f>
        <v>0</v>
      </c>
    </row>
    <row r="30" spans="1:36" ht="12.75" customHeight="1">
      <c r="A30" s="95">
        <f>PAIRS!A17</f>
        <v>11</v>
      </c>
      <c r="B30" s="17">
        <v>7</v>
      </c>
      <c r="C30" s="41">
        <f>PAIRS!C17</f>
        <v>0</v>
      </c>
      <c r="D30" s="41">
        <f>PAIRS!D17</f>
        <v>0</v>
      </c>
      <c r="E30" s="97">
        <f>PAIRS!G17</f>
        <v>0</v>
      </c>
      <c r="F30" s="99">
        <f>PAIRS!H17</f>
        <v>0</v>
      </c>
      <c r="G30" s="63">
        <f>PAIRS!I17</f>
        <v>0</v>
      </c>
      <c r="H30" s="38">
        <f>PAIRS!K17</f>
        <v>0</v>
      </c>
      <c r="I30" s="64">
        <f>PAIRS!M17</f>
        <v>0</v>
      </c>
      <c r="J30" s="93">
        <f>PAIRS!O17</f>
        <v>0</v>
      </c>
      <c r="K30" s="63">
        <f>PAIRS!P17</f>
        <v>0</v>
      </c>
      <c r="L30" s="93"/>
      <c r="M30" s="38">
        <f>PAIRS!R17</f>
        <v>0</v>
      </c>
      <c r="N30" s="64">
        <f>PAIRS!T17</f>
        <v>0</v>
      </c>
      <c r="O30" s="93">
        <f>PAIRS!V17</f>
        <v>0</v>
      </c>
      <c r="P30" s="93">
        <f>PAIRS!W17</f>
        <v>0</v>
      </c>
      <c r="S30" s="17">
        <f>$C$234</f>
        <v>0</v>
      </c>
      <c r="T30" s="17">
        <f>IF($I$234=0,0,($G$234+$H$234+$I$234+(3*(LOOKUP($D$234,HANDICAP!$A$3:$A$165,HANDICAP!$B$3:$B$165)))))</f>
        <v>0</v>
      </c>
      <c r="U30" s="17">
        <f>$C$234</f>
        <v>0</v>
      </c>
      <c r="V30" s="17">
        <f>IF($N$234=0,0,($N$234+$M$234+$K$234+(3*(LOOKUP($D30,HANDICAP!$A$3:$A$165,HANDICAP!$B$3:$B$165)))))</f>
        <v>0</v>
      </c>
      <c r="W30" s="17"/>
      <c r="X30" s="17"/>
      <c r="Y30" s="17">
        <f>$C$234</f>
        <v>0</v>
      </c>
      <c r="Z30" s="17">
        <f>IF($G$234=0,0,($G$234+(LOOKUP($D$234,HANDICAP!$A$3:$A$165,HANDICAP!$B$3:$B$165))))</f>
        <v>0</v>
      </c>
      <c r="AA30" s="17">
        <f>$C$234</f>
        <v>0</v>
      </c>
      <c r="AB30" s="17">
        <f>IF($H$234=0,0,($H$234+(LOOKUP($D$234,HANDICAP!$A$3:$A$165,HANDICAP!$B$3:$B$165))))</f>
        <v>0</v>
      </c>
      <c r="AC30" s="17">
        <f>$C$234</f>
        <v>0</v>
      </c>
      <c r="AD30" s="17">
        <f>IF($I$234=0,0,($I$234+(LOOKUP($D$234,HANDICAP!$A$3:$A$165,HANDICAP!$B$3:$B$165))))</f>
        <v>0</v>
      </c>
      <c r="AE30" s="17">
        <f>$C$234</f>
        <v>0</v>
      </c>
      <c r="AF30" s="17">
        <f>IF($K$234=0,0,($K$234+(LOOKUP($D$234,HANDICAP!$A$3:$A$165,HANDICAP!$B$3:$B$165))))</f>
        <v>0</v>
      </c>
      <c r="AG30" s="17">
        <f>$C$234</f>
        <v>0</v>
      </c>
      <c r="AH30" s="17">
        <f>IF($M$234=0,0,($M$234+(LOOKUP($D$234,HANDICAP!$A$3:$A$165,HANDICAP!$B$3:$B$165))))</f>
        <v>0</v>
      </c>
      <c r="AI30" s="17">
        <f>$C$234</f>
        <v>0</v>
      </c>
      <c r="AJ30" s="17">
        <f>IF($N$234=0,0,($N$234+(LOOKUP($D$234,HANDICAP!$A$3:$A$165,HANDICAP!$B$3:$B$165))))</f>
        <v>0</v>
      </c>
    </row>
    <row r="31" spans="1:36" ht="12.75" customHeight="1">
      <c r="A31" s="105"/>
      <c r="B31" s="17">
        <v>8</v>
      </c>
      <c r="C31" s="40">
        <f>PAIRS!E17</f>
        <v>0</v>
      </c>
      <c r="D31" s="40">
        <f>PAIRS!F17</f>
        <v>0</v>
      </c>
      <c r="E31" s="98"/>
      <c r="F31" s="100"/>
      <c r="G31" s="44">
        <f>PAIRS!J17</f>
        <v>0</v>
      </c>
      <c r="H31" s="40">
        <f>PAIRS!L17</f>
        <v>0</v>
      </c>
      <c r="I31" s="61">
        <f>PAIRS!N17</f>
        <v>0</v>
      </c>
      <c r="J31" s="94"/>
      <c r="K31" s="44">
        <f>PAIRS!Q17</f>
        <v>0</v>
      </c>
      <c r="L31" s="94"/>
      <c r="M31" s="40">
        <f>PAIRS!S17</f>
        <v>0</v>
      </c>
      <c r="N31" s="61">
        <f>PAIRS!U17</f>
        <v>0</v>
      </c>
      <c r="O31" s="94"/>
      <c r="P31" s="94"/>
      <c r="S31" s="17">
        <f>$C$235</f>
        <v>0</v>
      </c>
      <c r="T31" s="17">
        <f>IF($I$235=0,0,($G$235+$H$235+$I$235+(3*(LOOKUP($D$235,HANDICAP!$A$3:$A$165,HANDICAP!$B$3:$B$165)))))</f>
        <v>0</v>
      </c>
      <c r="U31" s="17">
        <f>$C$235</f>
        <v>0</v>
      </c>
      <c r="V31" s="17">
        <f>IF($N$235=0,0,($N$235+$M$235+$K$235+(3*(LOOKUP($D31,HANDICAP!$A$3:$A$165,HANDICAP!$B$3:$B$165)))))</f>
        <v>0</v>
      </c>
      <c r="W31" s="17"/>
      <c r="X31" s="17"/>
      <c r="Y31" s="17">
        <f>$C$235</f>
        <v>0</v>
      </c>
      <c r="Z31" s="17">
        <f>IF($G$235=0,0,($G$235+(LOOKUP($D$235,HANDICAP!$A$3:$A$165,HANDICAP!$B$3:$B$165))))</f>
        <v>0</v>
      </c>
      <c r="AA31" s="17">
        <f>$C$235</f>
        <v>0</v>
      </c>
      <c r="AB31" s="17">
        <f>IF($H$235=0,0,($H$235+(LOOKUP($D$235,HANDICAP!$A$3:$A$165,HANDICAP!$B$3:$B$165))))</f>
        <v>0</v>
      </c>
      <c r="AC31" s="17">
        <f>$C$235</f>
        <v>0</v>
      </c>
      <c r="AD31" s="17">
        <f>IF($I$235=0,0,($I$235+(LOOKUP($D$235,HANDICAP!$A$3:$A$165,HANDICAP!$B$3:$B$165))))</f>
        <v>0</v>
      </c>
      <c r="AE31" s="17">
        <f>$C$235</f>
        <v>0</v>
      </c>
      <c r="AF31" s="17">
        <f>IF($K$235=0,0,($K$235+(LOOKUP($D$235,HANDICAP!$A$3:$A$165,HANDICAP!$B$3:$B$165))))</f>
        <v>0</v>
      </c>
      <c r="AG31" s="17">
        <f>$C$235</f>
        <v>0</v>
      </c>
      <c r="AH31" s="17">
        <f>IF($M$235=0,0,($M$235+(LOOKUP($D$235,HANDICAP!$A$3:$A$165,HANDICAP!$B$3:$B$165))))</f>
        <v>0</v>
      </c>
      <c r="AI31" s="17">
        <f>$C$235</f>
        <v>0</v>
      </c>
      <c r="AJ31" s="17">
        <f>IF($N$235=0,0,($N$235+(LOOKUP($D$235,HANDICAP!$A$3:$A$165,HANDICAP!$B$3:$B$165))))</f>
        <v>0</v>
      </c>
    </row>
    <row r="32" spans="1:36" ht="12.75" customHeight="1">
      <c r="A32" s="95">
        <f>PAIRS!A18</f>
        <v>12</v>
      </c>
      <c r="B32" s="17">
        <v>7</v>
      </c>
      <c r="C32" s="41">
        <f>PAIRS!C18</f>
        <v>0</v>
      </c>
      <c r="D32" s="41">
        <f>PAIRS!D18</f>
        <v>0</v>
      </c>
      <c r="E32" s="97">
        <f>PAIRS!G18</f>
        <v>0</v>
      </c>
      <c r="F32" s="99">
        <f>PAIRS!H18</f>
        <v>0</v>
      </c>
      <c r="G32" s="63">
        <f>PAIRS!I18</f>
        <v>0</v>
      </c>
      <c r="H32" s="38">
        <f>PAIRS!K18</f>
        <v>0</v>
      </c>
      <c r="I32" s="64">
        <f>PAIRS!M18</f>
        <v>0</v>
      </c>
      <c r="J32" s="93">
        <f>PAIRS!O18</f>
        <v>0</v>
      </c>
      <c r="K32" s="63">
        <f>PAIRS!P18</f>
        <v>0</v>
      </c>
      <c r="L32" s="93"/>
      <c r="M32" s="38">
        <f>PAIRS!R18</f>
        <v>0</v>
      </c>
      <c r="N32" s="64">
        <f>PAIRS!T18</f>
        <v>0</v>
      </c>
      <c r="O32" s="93">
        <f>PAIRS!V18</f>
        <v>0</v>
      </c>
      <c r="P32" s="93">
        <f>PAIRS!W18</f>
        <v>0</v>
      </c>
      <c r="S32" s="17">
        <f>$C$236</f>
        <v>0</v>
      </c>
      <c r="T32" s="17">
        <f>IF($I$236=0,0,($G$236+$H$236+$I$236+(3*(LOOKUP($D$236,HANDICAP!$A$3:$A$165,HANDICAP!$B$3:$B$165)))))</f>
        <v>0</v>
      </c>
      <c r="U32" s="17">
        <f>$C$236</f>
        <v>0</v>
      </c>
      <c r="V32" s="17">
        <f>IF($N$236=0,0,($N$236+$M$236+$K$236+(3*(LOOKUP($D32,HANDICAP!$A$3:$A$165,HANDICAP!$B$3:$B$165)))))</f>
        <v>0</v>
      </c>
      <c r="W32" s="17"/>
      <c r="X32" s="17"/>
      <c r="Y32" s="17">
        <f>$C$236</f>
        <v>0</v>
      </c>
      <c r="Z32" s="17">
        <f>IF($G$236=0,0,($G$236+(LOOKUP($D$236,HANDICAP!$A$3:$A$165,HANDICAP!$B$3:$B$165))))</f>
        <v>0</v>
      </c>
      <c r="AA32" s="17">
        <f>$C$236</f>
        <v>0</v>
      </c>
      <c r="AB32" s="17">
        <f>IF($H$236=0,0,($H$236+(LOOKUP($D$236,HANDICAP!$A$3:$A$165,HANDICAP!$B$3:$B$165))))</f>
        <v>0</v>
      </c>
      <c r="AC32" s="17">
        <f>$C$236</f>
        <v>0</v>
      </c>
      <c r="AD32" s="17">
        <f>IF($I$236=0,0,($I$236+(LOOKUP($D$236,HANDICAP!$A$3:$A$165,HANDICAP!$B$3:$B$165))))</f>
        <v>0</v>
      </c>
      <c r="AE32" s="17">
        <f>$C$236</f>
        <v>0</v>
      </c>
      <c r="AF32" s="17">
        <f>IF($K$236=0,0,($K$236+(LOOKUP($D$236,HANDICAP!$A$3:$A$165,HANDICAP!$B$3:$B$165))))</f>
        <v>0</v>
      </c>
      <c r="AG32" s="17">
        <f>$C$236</f>
        <v>0</v>
      </c>
      <c r="AH32" s="17">
        <f>IF($M$236=0,0,($M$236+(LOOKUP($D$236,HANDICAP!$A$3:$A$165,HANDICAP!$B$3:$B$165))))</f>
        <v>0</v>
      </c>
      <c r="AI32" s="17">
        <f>$C$236</f>
        <v>0</v>
      </c>
      <c r="AJ32" s="17">
        <f>IF($N$236=0,0,($N$236+(LOOKUP($D$236,HANDICAP!$A$3:$A$165,HANDICAP!$B$3:$B$165))))</f>
        <v>0</v>
      </c>
    </row>
    <row r="33" spans="1:36" ht="12.75" customHeight="1">
      <c r="A33" s="105"/>
      <c r="B33" s="17">
        <v>8</v>
      </c>
      <c r="C33" s="40">
        <f>PAIRS!E18</f>
        <v>0</v>
      </c>
      <c r="D33" s="40">
        <f>PAIRS!F18</f>
        <v>0</v>
      </c>
      <c r="E33" s="98"/>
      <c r="F33" s="100"/>
      <c r="G33" s="44">
        <f>PAIRS!J18</f>
        <v>0</v>
      </c>
      <c r="H33" s="40">
        <f>PAIRS!L18</f>
        <v>0</v>
      </c>
      <c r="I33" s="61">
        <f>PAIRS!N18</f>
        <v>0</v>
      </c>
      <c r="J33" s="94"/>
      <c r="K33" s="44">
        <f>PAIRS!Q18</f>
        <v>0</v>
      </c>
      <c r="L33" s="94"/>
      <c r="M33" s="40">
        <f>PAIRS!S18</f>
        <v>0</v>
      </c>
      <c r="N33" s="61">
        <f>PAIRS!U18</f>
        <v>0</v>
      </c>
      <c r="O33" s="94"/>
      <c r="P33" s="94"/>
      <c r="S33" s="17">
        <f>$C$237</f>
        <v>0</v>
      </c>
      <c r="T33" s="17">
        <f>IF($I$237=0,0,($G$237+$H$237+$I$237+(3*(LOOKUP($D$237,HANDICAP!$A$3:$A$165,HANDICAP!$B$3:$B$165)))))</f>
        <v>0</v>
      </c>
      <c r="U33" s="17">
        <f>$C$237</f>
        <v>0</v>
      </c>
      <c r="V33" s="17">
        <f>IF($N$237=0,0,($N$237+$M$237+$K$237+(3*(LOOKUP($D33,HANDICAP!$A$3:$A$165,HANDICAP!$B$3:$B$165)))))</f>
        <v>0</v>
      </c>
      <c r="W33" s="17"/>
      <c r="X33" s="17"/>
      <c r="Y33" s="17">
        <f>$C$237</f>
        <v>0</v>
      </c>
      <c r="Z33" s="17">
        <f>IF($G$237=0,0,($G$237+(LOOKUP($D$237,HANDICAP!$A$3:$A$165,HANDICAP!$B$3:$B$165))))</f>
        <v>0</v>
      </c>
      <c r="AA33" s="17">
        <f>$C$237</f>
        <v>0</v>
      </c>
      <c r="AB33" s="17">
        <f>IF($H$237=0,0,($H$237+(LOOKUP($D$237,HANDICAP!$A$3:$A$165,HANDICAP!$B$3:$B$165))))</f>
        <v>0</v>
      </c>
      <c r="AC33" s="17">
        <f>$C$237</f>
        <v>0</v>
      </c>
      <c r="AD33" s="17">
        <f>IF($I$237=0,0,($I$237+(LOOKUP($D$237,HANDICAP!$A$3:$A$165,HANDICAP!$B$3:$B$165))))</f>
        <v>0</v>
      </c>
      <c r="AE33" s="17">
        <f>$C$237</f>
        <v>0</v>
      </c>
      <c r="AF33" s="17">
        <f>IF($K$237=0,0,($K$237+(LOOKUP($D$237,HANDICAP!$A$3:$A$165,HANDICAP!$B$3:$B$165))))</f>
        <v>0</v>
      </c>
      <c r="AG33" s="17">
        <f>$C$237</f>
        <v>0</v>
      </c>
      <c r="AH33" s="17">
        <f>IF($M$237=0,0,($M$237+(LOOKUP($D$237,HANDICAP!$A$3:$A$165,HANDICAP!$B$3:$B$165))))</f>
        <v>0</v>
      </c>
      <c r="AI33" s="17">
        <f>$C$237</f>
        <v>0</v>
      </c>
      <c r="AJ33" s="17">
        <f>IF($N$237=0,0,($N$237+(LOOKUP($D$237,HANDICAP!$A$3:$A$165,HANDICAP!$B$3:$B$165))))</f>
        <v>0</v>
      </c>
    </row>
    <row r="34" spans="1:36" ht="12.75" customHeight="1">
      <c r="A34" s="95">
        <f>PAIRS!A19</f>
        <v>13</v>
      </c>
      <c r="B34" s="17">
        <v>7</v>
      </c>
      <c r="C34" s="41">
        <f>PAIRS!C19</f>
        <v>0</v>
      </c>
      <c r="D34" s="41">
        <f>PAIRS!D19</f>
        <v>0</v>
      </c>
      <c r="E34" s="97">
        <f>PAIRS!G19</f>
        <v>0</v>
      </c>
      <c r="F34" s="99">
        <f>PAIRS!H19</f>
        <v>0</v>
      </c>
      <c r="G34" s="63">
        <f>PAIRS!I19</f>
        <v>0</v>
      </c>
      <c r="H34" s="38">
        <f>PAIRS!K19</f>
        <v>0</v>
      </c>
      <c r="I34" s="64">
        <f>PAIRS!M19</f>
        <v>0</v>
      </c>
      <c r="J34" s="93">
        <f>PAIRS!O19</f>
        <v>0</v>
      </c>
      <c r="K34" s="63">
        <f>PAIRS!P19</f>
        <v>0</v>
      </c>
      <c r="L34" s="93"/>
      <c r="M34" s="38">
        <f>PAIRS!R19</f>
        <v>0</v>
      </c>
      <c r="N34" s="64">
        <f>PAIRS!T19</f>
        <v>0</v>
      </c>
      <c r="O34" s="93">
        <f>PAIRS!V19</f>
        <v>0</v>
      </c>
      <c r="P34" s="93">
        <f>PAIRS!W19</f>
        <v>0</v>
      </c>
      <c r="S34" s="17">
        <f>$C$238</f>
        <v>0</v>
      </c>
      <c r="T34" s="17">
        <f>IF($I$238=0,0,($G$238+$H$238+$I$238+(3*(LOOKUP($D$238,HANDICAP!$A$3:$A$165,HANDICAP!$B$3:$B$165)))))</f>
        <v>0</v>
      </c>
      <c r="U34" s="17">
        <f>$C$238</f>
        <v>0</v>
      </c>
      <c r="V34" s="17">
        <f>IF($N$238=0,0,($N$238+$M$238+$K$238+(3*(LOOKUP($D34,HANDICAP!$A$3:$A$165,HANDICAP!$B$3:$B$165)))))</f>
        <v>0</v>
      </c>
      <c r="W34" s="17"/>
      <c r="X34" s="17"/>
      <c r="Y34" s="17">
        <f>$C$238</f>
        <v>0</v>
      </c>
      <c r="Z34" s="17">
        <f>IF($G$238=0,0,($G$238+(LOOKUP($D$238,HANDICAP!$A$3:$A$165,HANDICAP!$B$3:$B$165))))</f>
        <v>0</v>
      </c>
      <c r="AA34" s="17">
        <f>$C$238</f>
        <v>0</v>
      </c>
      <c r="AB34" s="17">
        <f>IF($H$238=0,0,($H$238+(LOOKUP($D$238,HANDICAP!$A$3:$A$165,HANDICAP!$B$3:$B$165))))</f>
        <v>0</v>
      </c>
      <c r="AC34" s="17">
        <f>$C$238</f>
        <v>0</v>
      </c>
      <c r="AD34" s="17">
        <f>IF($I$238=0,0,($I$238+(LOOKUP($D$238,HANDICAP!$A$3:$A$165,HANDICAP!$B$3:$B$165))))</f>
        <v>0</v>
      </c>
      <c r="AE34" s="17">
        <f>$C$238</f>
        <v>0</v>
      </c>
      <c r="AF34" s="17">
        <f>IF($K$238=0,0,($K$238+(LOOKUP($D$238,HANDICAP!$A$3:$A$165,HANDICAP!$B$3:$B$165))))</f>
        <v>0</v>
      </c>
      <c r="AG34" s="17">
        <f>$C$238</f>
        <v>0</v>
      </c>
      <c r="AH34" s="17">
        <f>IF($M$238=0,0,($M$238+(LOOKUP($D$238,HANDICAP!$A$3:$A$165,HANDICAP!$B$3:$B$165))))</f>
        <v>0</v>
      </c>
      <c r="AI34" s="17">
        <f>$C$238</f>
        <v>0</v>
      </c>
      <c r="AJ34" s="17">
        <f>IF($N$238=0,0,($N$238+(LOOKUP($D$238,HANDICAP!$A$3:$A$165,HANDICAP!$B$3:$B$165))))</f>
        <v>0</v>
      </c>
    </row>
    <row r="35" spans="1:36" ht="12.75" customHeight="1">
      <c r="A35" s="105"/>
      <c r="B35" s="17">
        <v>8</v>
      </c>
      <c r="C35" s="40">
        <f>PAIRS!E19</f>
        <v>0</v>
      </c>
      <c r="D35" s="40">
        <f>PAIRS!F19</f>
        <v>0</v>
      </c>
      <c r="E35" s="98"/>
      <c r="F35" s="100"/>
      <c r="G35" s="44">
        <f>PAIRS!J19</f>
        <v>0</v>
      </c>
      <c r="H35" s="40">
        <f>PAIRS!L19</f>
        <v>0</v>
      </c>
      <c r="I35" s="61">
        <f>PAIRS!N19</f>
        <v>0</v>
      </c>
      <c r="J35" s="94"/>
      <c r="K35" s="44">
        <f>PAIRS!Q19</f>
        <v>0</v>
      </c>
      <c r="L35" s="94"/>
      <c r="M35" s="40">
        <f>PAIRS!S19</f>
        <v>0</v>
      </c>
      <c r="N35" s="61">
        <f>PAIRS!U19</f>
        <v>0</v>
      </c>
      <c r="O35" s="94"/>
      <c r="P35" s="94"/>
      <c r="S35" s="17">
        <f>$C$239</f>
        <v>0</v>
      </c>
      <c r="T35" s="17">
        <f>IF($I$239=0,0,($G$239+$H$239+$I$239+(3*(LOOKUP($D$239,HANDICAP!$A$3:$A$165,HANDICAP!$B$3:$B$165)))))</f>
        <v>0</v>
      </c>
      <c r="U35" s="17">
        <f>$C$239</f>
        <v>0</v>
      </c>
      <c r="V35" s="17">
        <f>IF($N$239=0,0,($N$239+$M$239+$K$239+(3*(LOOKUP($D35,HANDICAP!$A$3:$A$165,HANDICAP!$B$3:$B$165)))))</f>
        <v>0</v>
      </c>
      <c r="W35" s="17"/>
      <c r="X35" s="17"/>
      <c r="Y35" s="17">
        <f>$C$239</f>
        <v>0</v>
      </c>
      <c r="Z35" s="17">
        <f>IF($G$239=0,0,($G$239+(LOOKUP($D$239,HANDICAP!$A$3:$A$165,HANDICAP!$B$3:$B$165))))</f>
        <v>0</v>
      </c>
      <c r="AA35" s="17">
        <f>$C$239</f>
        <v>0</v>
      </c>
      <c r="AB35" s="17">
        <f>IF($H$239=0,0,($H$239+(LOOKUP($D$239,HANDICAP!$A$3:$A$165,HANDICAP!$B$3:$B$165))))</f>
        <v>0</v>
      </c>
      <c r="AC35" s="17">
        <f>$C$239</f>
        <v>0</v>
      </c>
      <c r="AD35" s="17">
        <f>IF($I$239=0,0,($I$239+(LOOKUP($D$239,HANDICAP!$A$3:$A$165,HANDICAP!$B$3:$B$165))))</f>
        <v>0</v>
      </c>
      <c r="AE35" s="17">
        <f>$C$239</f>
        <v>0</v>
      </c>
      <c r="AF35" s="17">
        <f>IF($K$239=0,0,($K$239+(LOOKUP($D$239,HANDICAP!$A$3:$A$165,HANDICAP!$B$3:$B$165))))</f>
        <v>0</v>
      </c>
      <c r="AG35" s="17">
        <f>$C$239</f>
        <v>0</v>
      </c>
      <c r="AH35" s="17">
        <f>IF($M$239=0,0,($M$239+(LOOKUP($D$239,HANDICAP!$A$3:$A$165,HANDICAP!$B$3:$B$165))))</f>
        <v>0</v>
      </c>
      <c r="AI35" s="17">
        <f>$C$239</f>
        <v>0</v>
      </c>
      <c r="AJ35" s="17">
        <f>IF($N$239=0,0,($N$239+(LOOKUP($D$239,HANDICAP!$A$3:$A$165,HANDICAP!$B$3:$B$165))))</f>
        <v>0</v>
      </c>
    </row>
    <row r="36" spans="1:36" ht="12.75" customHeight="1">
      <c r="A36" s="95">
        <f>PAIRS!A20</f>
        <v>14</v>
      </c>
      <c r="B36" s="17">
        <v>7</v>
      </c>
      <c r="C36" s="41" t="str">
        <f>PAIRS!C20</f>
        <v>Kay Rogers</v>
      </c>
      <c r="D36" s="41">
        <f>PAIRS!D20</f>
        <v>171</v>
      </c>
      <c r="E36" s="97" t="str">
        <f>PAIRS!G20</f>
        <v>Welsh And Thirsty</v>
      </c>
      <c r="F36" s="99">
        <f>PAIRS!H20</f>
        <v>89</v>
      </c>
      <c r="G36" s="63">
        <f>PAIRS!I20</f>
        <v>145</v>
      </c>
      <c r="H36" s="38">
        <f>PAIRS!K20</f>
        <v>166</v>
      </c>
      <c r="I36" s="64">
        <f>PAIRS!M20</f>
        <v>177</v>
      </c>
      <c r="J36" s="93">
        <f>PAIRS!O20</f>
        <v>1238</v>
      </c>
      <c r="K36" s="63">
        <f>PAIRS!P20</f>
        <v>154</v>
      </c>
      <c r="L36" s="93"/>
      <c r="M36" s="38">
        <f>PAIRS!R20</f>
        <v>157</v>
      </c>
      <c r="N36" s="64">
        <f>PAIRS!T20</f>
        <v>155</v>
      </c>
      <c r="O36" s="93">
        <f>PAIRS!V20</f>
        <v>1218</v>
      </c>
      <c r="P36" s="93">
        <f>PAIRS!W20</f>
        <v>2456</v>
      </c>
      <c r="S36" s="17">
        <f>$C$240</f>
        <v>0</v>
      </c>
      <c r="T36" s="17">
        <f>IF($I$240=0,0,($G$240+$H$240+$I$240+(3*(LOOKUP($D$240,HANDICAP!$A$3:$A$165,HANDICAP!$B$3:$B$165)))))</f>
        <v>0</v>
      </c>
      <c r="U36" s="17">
        <f>$C$240</f>
        <v>0</v>
      </c>
      <c r="V36" s="17">
        <f>IF($N$240=0,0,($N$240+$M$240+$K$240+(3*(LOOKUP($D36,HANDICAP!$A$3:$A$165,HANDICAP!$B$3:$B$165)))))</f>
        <v>0</v>
      </c>
      <c r="W36" s="17"/>
      <c r="X36" s="17"/>
      <c r="Y36" s="17">
        <f>$C$240</f>
        <v>0</v>
      </c>
      <c r="Z36" s="17">
        <f>IF($G$240=0,0,($G$240+(LOOKUP($D$240,HANDICAP!$A$3:$A$165,HANDICAP!$B$3:$B$165))))</f>
        <v>0</v>
      </c>
      <c r="AA36" s="17">
        <f>$C$240</f>
        <v>0</v>
      </c>
      <c r="AB36" s="17">
        <f>IF($H$240=0,0,($H$240+(LOOKUP($D$240,HANDICAP!$A$3:$A$165,HANDICAP!$B$3:$B$165))))</f>
        <v>0</v>
      </c>
      <c r="AC36" s="17">
        <f>$C$240</f>
        <v>0</v>
      </c>
      <c r="AD36" s="17">
        <f>IF($I$240=0,0,($I$240+(LOOKUP($D$240,HANDICAP!$A$3:$A$165,HANDICAP!$B$3:$B$165))))</f>
        <v>0</v>
      </c>
      <c r="AE36" s="17">
        <f>$C$240</f>
        <v>0</v>
      </c>
      <c r="AF36" s="17">
        <f>IF($K$240=0,0,($K$240+(LOOKUP($D$240,HANDICAP!$A$3:$A$165,HANDICAP!$B$3:$B$165))))</f>
        <v>0</v>
      </c>
      <c r="AG36" s="17">
        <f>$C$240</f>
        <v>0</v>
      </c>
      <c r="AH36" s="17">
        <f>IF($M$240=0,0,($M$240+(LOOKUP($D$240,HANDICAP!$A$3:$A$165,HANDICAP!$B$3:$B$165))))</f>
        <v>0</v>
      </c>
      <c r="AI36" s="17">
        <f>$C$240</f>
        <v>0</v>
      </c>
      <c r="AJ36" s="17">
        <f>IF($N$240=0,0,($N$240+(LOOKUP($D$240,HANDICAP!$A$3:$A$165,HANDICAP!$B$3:$B$165))))</f>
        <v>0</v>
      </c>
    </row>
    <row r="37" spans="1:36" ht="12.75" customHeight="1">
      <c r="A37" s="105"/>
      <c r="B37" s="17">
        <v>8</v>
      </c>
      <c r="C37" s="40" t="str">
        <f>PAIRS!E20</f>
        <v>Mike Williams</v>
      </c>
      <c r="D37" s="40">
        <f>PAIRS!F20</f>
        <v>170</v>
      </c>
      <c r="E37" s="98"/>
      <c r="F37" s="100"/>
      <c r="G37" s="44">
        <f>PAIRS!J20</f>
        <v>188</v>
      </c>
      <c r="H37" s="40">
        <f>PAIRS!L20</f>
        <v>157</v>
      </c>
      <c r="I37" s="61">
        <f>PAIRS!N20</f>
        <v>138</v>
      </c>
      <c r="J37" s="94"/>
      <c r="K37" s="44">
        <f>PAIRS!Q20</f>
        <v>177</v>
      </c>
      <c r="L37" s="94"/>
      <c r="M37" s="40">
        <f>PAIRS!S20</f>
        <v>159</v>
      </c>
      <c r="N37" s="61">
        <f>PAIRS!U20</f>
        <v>149</v>
      </c>
      <c r="O37" s="94"/>
      <c r="P37" s="94"/>
      <c r="S37" s="17">
        <f>$C$241</f>
        <v>0</v>
      </c>
      <c r="T37" s="17">
        <f>IF($I$241=0,0,($G$241+$H$241+$I$241+(3*(LOOKUP($D$241,HANDICAP!$A$3:$A$165,HANDICAP!$B$3:$B$165)))))</f>
        <v>0</v>
      </c>
      <c r="U37" s="17">
        <f>$C$241</f>
        <v>0</v>
      </c>
      <c r="V37" s="17">
        <f>IF($N$241=0,0,($N$241+$M$241+$K$241+(3*(LOOKUP($D37,HANDICAP!$A$3:$A$165,HANDICAP!$B$3:$B$165)))))</f>
        <v>0</v>
      </c>
      <c r="W37" s="17"/>
      <c r="X37" s="17"/>
      <c r="Y37" s="17">
        <f>$C$241</f>
        <v>0</v>
      </c>
      <c r="Z37" s="17">
        <f>IF($G$241=0,0,($G$241+(LOOKUP($D$241,HANDICAP!$A$3:$A$165,HANDICAP!$B$3:$B$165))))</f>
        <v>0</v>
      </c>
      <c r="AA37" s="17">
        <f>$C$241</f>
        <v>0</v>
      </c>
      <c r="AB37" s="17">
        <f>IF($H$241=0,0,($H$241+(LOOKUP($D$241,HANDICAP!$A$3:$A$165,HANDICAP!$B$3:$B$165))))</f>
        <v>0</v>
      </c>
      <c r="AC37" s="17">
        <f>$C$241</f>
        <v>0</v>
      </c>
      <c r="AD37" s="17">
        <f>IF($I$241=0,0,($I$241+(LOOKUP($D$241,HANDICAP!$A$3:$A$165,HANDICAP!$B$3:$B$165))))</f>
        <v>0</v>
      </c>
      <c r="AE37" s="17">
        <f>$C$241</f>
        <v>0</v>
      </c>
      <c r="AF37" s="17">
        <f>IF($K$241=0,0,($K$241+(LOOKUP($D$241,HANDICAP!$A$3:$A$165,HANDICAP!$B$3:$B$165))))</f>
        <v>0</v>
      </c>
      <c r="AG37" s="17">
        <f>$C$241</f>
        <v>0</v>
      </c>
      <c r="AH37" s="17">
        <f>IF($M$241=0,0,($M$241+(LOOKUP($D$241,HANDICAP!$A$3:$A$165,HANDICAP!$B$3:$B$165))))</f>
        <v>0</v>
      </c>
      <c r="AI37" s="17">
        <f>$C$241</f>
        <v>0</v>
      </c>
      <c r="AJ37" s="17">
        <f>IF($N$241=0,0,($N$241+(LOOKUP($D$241,HANDICAP!$A$3:$A$165,HANDICAP!$B$3:$B$165))))</f>
        <v>0</v>
      </c>
    </row>
    <row r="38" spans="1:36" ht="12.75" customHeight="1">
      <c r="A38" s="95">
        <f>PAIRS!A21</f>
        <v>15</v>
      </c>
      <c r="B38" s="17">
        <v>7</v>
      </c>
      <c r="C38" s="41" t="str">
        <f>PAIRS!C21</f>
        <v>Sharon Wylie</v>
      </c>
      <c r="D38" s="41">
        <f>PAIRS!D21</f>
        <v>134</v>
      </c>
      <c r="E38" s="97" t="str">
        <f>PAIRS!G21</f>
        <v>Big Boys Bowlers Club 1</v>
      </c>
      <c r="F38" s="99">
        <f>PAIRS!H21</f>
        <v>147</v>
      </c>
      <c r="G38" s="63">
        <f>PAIRS!I21</f>
        <v>116</v>
      </c>
      <c r="H38" s="38">
        <f>PAIRS!K21</f>
        <v>147</v>
      </c>
      <c r="I38" s="64">
        <f>PAIRS!M21</f>
        <v>125</v>
      </c>
      <c r="J38" s="93">
        <f>PAIRS!O21</f>
        <v>1168</v>
      </c>
      <c r="K38" s="63">
        <f>PAIRS!P21</f>
        <v>138</v>
      </c>
      <c r="L38" s="93"/>
      <c r="M38" s="38">
        <f>PAIRS!R21</f>
        <v>124</v>
      </c>
      <c r="N38" s="64">
        <f>PAIRS!T21</f>
        <v>135</v>
      </c>
      <c r="O38" s="93">
        <f>PAIRS!V21</f>
        <v>1230</v>
      </c>
      <c r="P38" s="93">
        <f>PAIRS!W21</f>
        <v>2398</v>
      </c>
      <c r="S38" s="17">
        <f>$C$242</f>
        <v>0</v>
      </c>
      <c r="T38" s="17">
        <f>IF($I$242=0,0,($G$242+$H$242+$I$242+(3*(LOOKUP($D$242,HANDICAP!$A$3:$A$165,HANDICAP!$B$3:$B$165)))))</f>
        <v>0</v>
      </c>
      <c r="U38" s="17">
        <f>$C$242</f>
        <v>0</v>
      </c>
      <c r="V38" s="17">
        <f>IF($N$242=0,0,($N$242+$M$242+$K$242+(3*(LOOKUP($D38,HANDICAP!$A$3:$A$165,HANDICAP!$B$3:$B$165)))))</f>
        <v>0</v>
      </c>
      <c r="W38" s="17"/>
      <c r="X38" s="17"/>
      <c r="Y38" s="17">
        <f>$C$242</f>
        <v>0</v>
      </c>
      <c r="Z38" s="17">
        <f>IF($G$242=0,0,($G$242+(LOOKUP($D$242,HANDICAP!$A$3:$A$165,HANDICAP!$B$3:$B$165))))</f>
        <v>0</v>
      </c>
      <c r="AA38" s="17">
        <f>$C$242</f>
        <v>0</v>
      </c>
      <c r="AB38" s="17">
        <f>IF($H$242=0,0,($H$242+(LOOKUP($D$242,HANDICAP!$A$3:$A$165,HANDICAP!$B$3:$B$165))))</f>
        <v>0</v>
      </c>
      <c r="AC38" s="17">
        <f>$C$242</f>
        <v>0</v>
      </c>
      <c r="AD38" s="17">
        <f>IF($I$242=0,0,($I$242+(LOOKUP($D$242,HANDICAP!$A$3:$A$165,HANDICAP!$B$3:$B$165))))</f>
        <v>0</v>
      </c>
      <c r="AE38" s="17">
        <f>$C$242</f>
        <v>0</v>
      </c>
      <c r="AF38" s="17">
        <f>IF($K$242=0,0,($K$242+(LOOKUP($D$242,HANDICAP!$A$3:$A$165,HANDICAP!$B$3:$B$165))))</f>
        <v>0</v>
      </c>
      <c r="AG38" s="17">
        <f>$C$242</f>
        <v>0</v>
      </c>
      <c r="AH38" s="17">
        <f>IF($M$242=0,0,($M$242+(LOOKUP($D$242,HANDICAP!$A$3:$A$165,HANDICAP!$B$3:$B$165))))</f>
        <v>0</v>
      </c>
      <c r="AI38" s="17">
        <f>$C$242</f>
        <v>0</v>
      </c>
      <c r="AJ38" s="17">
        <f>IF($N$242=0,0,($N$242+(LOOKUP($D$242,HANDICAP!$A$3:$A$165,HANDICAP!$B$3:$B$165))))</f>
        <v>0</v>
      </c>
    </row>
    <row r="39" spans="1:36" ht="12.75" customHeight="1">
      <c r="A39" s="105"/>
      <c r="B39" s="17">
        <v>8</v>
      </c>
      <c r="C39" s="40" t="str">
        <f>PAIRS!E21</f>
        <v>Julie Crisp</v>
      </c>
      <c r="D39" s="40">
        <f>PAIRS!F21</f>
        <v>130</v>
      </c>
      <c r="E39" s="98"/>
      <c r="F39" s="100"/>
      <c r="G39" s="44">
        <f>PAIRS!J21</f>
        <v>122</v>
      </c>
      <c r="H39" s="40">
        <f>PAIRS!L21</f>
        <v>103</v>
      </c>
      <c r="I39" s="61">
        <f>PAIRS!N21</f>
        <v>114</v>
      </c>
      <c r="J39" s="94"/>
      <c r="K39" s="44">
        <f>PAIRS!Q21</f>
        <v>118</v>
      </c>
      <c r="L39" s="94"/>
      <c r="M39" s="40">
        <f>PAIRS!S21</f>
        <v>164</v>
      </c>
      <c r="N39" s="61">
        <f>PAIRS!U21</f>
        <v>110</v>
      </c>
      <c r="O39" s="94"/>
      <c r="P39" s="94"/>
      <c r="S39" s="17">
        <f>$C$243</f>
        <v>0</v>
      </c>
      <c r="T39" s="17">
        <f>IF($I$243=0,0,($G$243+$H$243+$I$243+(3*(LOOKUP($D$243,HANDICAP!$A$3:$A$165,HANDICAP!$B$3:$B$165)))))</f>
        <v>0</v>
      </c>
      <c r="U39" s="17">
        <f>$C$243</f>
        <v>0</v>
      </c>
      <c r="V39" s="17">
        <f>IF($N$243=0,0,($N$243+$M$243+$K$243+(3*(LOOKUP($D39,HANDICAP!$A$3:$A$165,HANDICAP!$B$3:$B$165)))))</f>
        <v>0</v>
      </c>
      <c r="W39" s="17"/>
      <c r="X39" s="17"/>
      <c r="Y39" s="17">
        <f>$C$243</f>
        <v>0</v>
      </c>
      <c r="Z39" s="17">
        <f>IF($G$243=0,0,($G$243+(LOOKUP($D$243,HANDICAP!$A$3:$A$165,HANDICAP!$B$3:$B$165))))</f>
        <v>0</v>
      </c>
      <c r="AA39" s="17">
        <f>$C$243</f>
        <v>0</v>
      </c>
      <c r="AB39" s="17">
        <f>IF($H$243=0,0,($H$243+(LOOKUP($D$243,HANDICAP!$A$3:$A$165,HANDICAP!$B$3:$B$165))))</f>
        <v>0</v>
      </c>
      <c r="AC39" s="17">
        <f>$C$243</f>
        <v>0</v>
      </c>
      <c r="AD39" s="17">
        <f>IF($I$243=0,0,($I$243+(LOOKUP($D$243,HANDICAP!$A$3:$A$165,HANDICAP!$B$3:$B$165))))</f>
        <v>0</v>
      </c>
      <c r="AE39" s="17">
        <f>$C$243</f>
        <v>0</v>
      </c>
      <c r="AF39" s="17">
        <f>IF($K$243=0,0,($K$243+(LOOKUP($D$243,HANDICAP!$A$3:$A$165,HANDICAP!$B$3:$B$165))))</f>
        <v>0</v>
      </c>
      <c r="AG39" s="17">
        <f>$C$243</f>
        <v>0</v>
      </c>
      <c r="AH39" s="17">
        <f>IF($M$243=0,0,($M$243+(LOOKUP($D$243,HANDICAP!$A$3:$A$165,HANDICAP!$B$3:$B$165))))</f>
        <v>0</v>
      </c>
      <c r="AI39" s="17">
        <f>$C$243</f>
        <v>0</v>
      </c>
      <c r="AJ39" s="17">
        <f>IF($N$243=0,0,($N$243+(LOOKUP($D$243,HANDICAP!$A$3:$A$165,HANDICAP!$B$3:$B$165))))</f>
        <v>0</v>
      </c>
    </row>
    <row r="40" spans="1:36" ht="12.75" customHeight="1">
      <c r="A40" s="95">
        <f>PAIRS!A22</f>
        <v>16</v>
      </c>
      <c r="B40" s="17">
        <v>7</v>
      </c>
      <c r="C40" s="41" t="str">
        <f>PAIRS!C22</f>
        <v>Des Harding</v>
      </c>
      <c r="D40" s="41">
        <f>PAIRS!D22</f>
        <v>161</v>
      </c>
      <c r="E40" s="97" t="str">
        <f>PAIRS!G22</f>
        <v>Big Boys Bowlers Club 2</v>
      </c>
      <c r="F40" s="99">
        <f>PAIRS!H22</f>
        <v>119</v>
      </c>
      <c r="G40" s="63">
        <f>PAIRS!I22</f>
        <v>196</v>
      </c>
      <c r="H40" s="38">
        <f>PAIRS!K22</f>
        <v>169</v>
      </c>
      <c r="I40" s="64">
        <f>PAIRS!M22</f>
        <v>163</v>
      </c>
      <c r="J40" s="93">
        <f>PAIRS!O22</f>
        <v>1313</v>
      </c>
      <c r="K40" s="63">
        <f>PAIRS!P22</f>
        <v>171</v>
      </c>
      <c r="L40" s="93"/>
      <c r="M40" s="38">
        <f>PAIRS!R22</f>
        <v>190</v>
      </c>
      <c r="N40" s="64">
        <f>PAIRS!T22</f>
        <v>204</v>
      </c>
      <c r="O40" s="93">
        <f>PAIRS!V22</f>
        <v>1388</v>
      </c>
      <c r="P40" s="93">
        <f>PAIRS!W22</f>
        <v>2701</v>
      </c>
      <c r="S40" s="17">
        <f>$C$244</f>
        <v>0</v>
      </c>
      <c r="T40" s="17">
        <f>IF($I$244=0,0,($G$244+$H$244+$I$244+(3*(LOOKUP($D$244,HANDICAP!$A$3:$A$165,HANDICAP!$B$3:$B$165)))))</f>
        <v>0</v>
      </c>
      <c r="U40" s="17">
        <f>$C$244</f>
        <v>0</v>
      </c>
      <c r="V40" s="17">
        <f>IF($N$244=0,0,($N$244+$M$244+$K$244+(3*(LOOKUP($D40,HANDICAP!$A$3:$A$165,HANDICAP!$B$3:$B$165)))))</f>
        <v>0</v>
      </c>
      <c r="W40" s="17"/>
      <c r="X40" s="17"/>
      <c r="Y40" s="17">
        <f>$C$244</f>
        <v>0</v>
      </c>
      <c r="Z40" s="17">
        <f>IF($G$244=0,0,($G$244+(LOOKUP($D$244,HANDICAP!$A$3:$A$165,HANDICAP!$B$3:$B$165))))</f>
        <v>0</v>
      </c>
      <c r="AA40" s="17">
        <f>$C$244</f>
        <v>0</v>
      </c>
      <c r="AB40" s="17">
        <f>IF($H$244=0,0,($H$244+(LOOKUP($D$244,HANDICAP!$A$3:$A$165,HANDICAP!$B$3:$B$165))))</f>
        <v>0</v>
      </c>
      <c r="AC40" s="17">
        <f>$C$244</f>
        <v>0</v>
      </c>
      <c r="AD40" s="17">
        <f>IF($I$244=0,0,($I$244+(LOOKUP($D$244,HANDICAP!$A$3:$A$165,HANDICAP!$B$3:$B$165))))</f>
        <v>0</v>
      </c>
      <c r="AE40" s="17">
        <f>$C$244</f>
        <v>0</v>
      </c>
      <c r="AF40" s="17">
        <f>IF($K$244=0,0,($K$244+(LOOKUP($D$244,HANDICAP!$A$3:$A$165,HANDICAP!$B$3:$B$165))))</f>
        <v>0</v>
      </c>
      <c r="AG40" s="17">
        <f>$C$244</f>
        <v>0</v>
      </c>
      <c r="AH40" s="17">
        <f>IF($M$244=0,0,($M$244+(LOOKUP($D$244,HANDICAP!$A$3:$A$165,HANDICAP!$B$3:$B$165))))</f>
        <v>0</v>
      </c>
      <c r="AI40" s="17">
        <f>$C$244</f>
        <v>0</v>
      </c>
      <c r="AJ40" s="17">
        <f>IF($N$244=0,0,($N$244+(LOOKUP($D$244,HANDICAP!$A$3:$A$165,HANDICAP!$B$3:$B$165))))</f>
        <v>0</v>
      </c>
    </row>
    <row r="41" spans="1:36" ht="12.75" customHeight="1">
      <c r="A41" s="105"/>
      <c r="B41" s="17">
        <v>8</v>
      </c>
      <c r="C41" s="40" t="str">
        <f>PAIRS!E22</f>
        <v>Pam Sharman</v>
      </c>
      <c r="D41" s="40">
        <f>PAIRS!F22</f>
        <v>139</v>
      </c>
      <c r="E41" s="98"/>
      <c r="F41" s="100"/>
      <c r="G41" s="44">
        <f>PAIRS!J22</f>
        <v>103</v>
      </c>
      <c r="H41" s="40">
        <f>PAIRS!L22</f>
        <v>157</v>
      </c>
      <c r="I41" s="61">
        <f>PAIRS!N22</f>
        <v>168</v>
      </c>
      <c r="J41" s="94"/>
      <c r="K41" s="44">
        <f>PAIRS!Q22</f>
        <v>179</v>
      </c>
      <c r="L41" s="94"/>
      <c r="M41" s="40">
        <f>PAIRS!S22</f>
        <v>149</v>
      </c>
      <c r="N41" s="61">
        <f>PAIRS!U22</f>
        <v>138</v>
      </c>
      <c r="O41" s="94"/>
      <c r="P41" s="94"/>
      <c r="S41" s="17">
        <f>$C$245</f>
        <v>0</v>
      </c>
      <c r="T41" s="17">
        <f>IF($I$245=0,0,($G$245+$H$245+$I$245+(3*(LOOKUP($D$245,HANDICAP!$A$3:$A$165,HANDICAP!$B$3:$B$165)))))</f>
        <v>0</v>
      </c>
      <c r="U41" s="17">
        <f>$C$245</f>
        <v>0</v>
      </c>
      <c r="V41" s="17">
        <f>IF($N$245=0,0,($N$245+$M$245+$K$245+(3*(LOOKUP($D41,HANDICAP!$A$3:$A$165,HANDICAP!$B$3:$B$165)))))</f>
        <v>0</v>
      </c>
      <c r="W41" s="17"/>
      <c r="X41" s="17"/>
      <c r="Y41" s="17">
        <f>$C$245</f>
        <v>0</v>
      </c>
      <c r="Z41" s="17">
        <f>IF($G$245=0,0,($G$245+(LOOKUP($D$245,HANDICAP!$A$3:$A$165,HANDICAP!$B$3:$B$165))))</f>
        <v>0</v>
      </c>
      <c r="AA41" s="17">
        <f>$C$245</f>
        <v>0</v>
      </c>
      <c r="AB41" s="17">
        <f>IF($H$245=0,0,($H$245+(LOOKUP($D$245,HANDICAP!$A$3:$A$165,HANDICAP!$B$3:$B$165))))</f>
        <v>0</v>
      </c>
      <c r="AC41" s="17">
        <f>$C$245</f>
        <v>0</v>
      </c>
      <c r="AD41" s="17">
        <f>IF($I$245=0,0,($I$245+(LOOKUP($D$245,HANDICAP!$A$3:$A$165,HANDICAP!$B$3:$B$165))))</f>
        <v>0</v>
      </c>
      <c r="AE41" s="17">
        <f>$C$245</f>
        <v>0</v>
      </c>
      <c r="AF41" s="17">
        <f>IF($K$245=0,0,($K$245+(LOOKUP($D$245,HANDICAP!$A$3:$A$165,HANDICAP!$B$3:$B$165))))</f>
        <v>0</v>
      </c>
      <c r="AG41" s="17">
        <f>$C$245</f>
        <v>0</v>
      </c>
      <c r="AH41" s="17">
        <f>IF($M$245=0,0,($M$245+(LOOKUP($D$245,HANDICAP!$A$3:$A$165,HANDICAP!$B$3:$B$165))))</f>
        <v>0</v>
      </c>
      <c r="AI41" s="17">
        <f>$C$245</f>
        <v>0</v>
      </c>
      <c r="AJ41" s="17">
        <f>IF($N$245=0,0,($N$245+(LOOKUP($D$245,HANDICAP!$A$3:$A$165,HANDICAP!$B$3:$B$165))))</f>
        <v>0</v>
      </c>
    </row>
    <row r="42" spans="1:36" ht="12.75" customHeight="1">
      <c r="A42" s="95">
        <f>PAIRS!A23</f>
        <v>17</v>
      </c>
      <c r="B42" s="17">
        <v>7</v>
      </c>
      <c r="C42" s="41" t="str">
        <f>PAIRS!C23</f>
        <v>Homour Joseph</v>
      </c>
      <c r="D42" s="41">
        <f>PAIRS!D23</f>
        <v>169</v>
      </c>
      <c r="E42" s="97" t="str">
        <f>PAIRS!G23</f>
        <v>Big Boys Bowlers Club 3</v>
      </c>
      <c r="F42" s="99">
        <f>PAIRS!H23</f>
        <v>90</v>
      </c>
      <c r="G42" s="63">
        <f>PAIRS!I23</f>
        <v>195</v>
      </c>
      <c r="H42" s="38">
        <f>PAIRS!K23</f>
        <v>152</v>
      </c>
      <c r="I42" s="64">
        <f>PAIRS!M23</f>
        <v>159</v>
      </c>
      <c r="J42" s="93">
        <f>PAIRS!O23</f>
        <v>1254</v>
      </c>
      <c r="K42" s="63">
        <f>PAIRS!P23</f>
        <v>159</v>
      </c>
      <c r="L42" s="93"/>
      <c r="M42" s="38">
        <f>PAIRS!R23</f>
        <v>201</v>
      </c>
      <c r="N42" s="64">
        <f>PAIRS!T23</f>
        <v>154</v>
      </c>
      <c r="O42" s="93">
        <f>PAIRS!V23</f>
        <v>1319</v>
      </c>
      <c r="P42" s="93">
        <f>PAIRS!W23</f>
        <v>2573</v>
      </c>
      <c r="S42" s="17">
        <f>$C$246</f>
        <v>0</v>
      </c>
      <c r="T42" s="17">
        <f>IF($I$246=0,0,($G$246+$H$246+$I$246+(3*(LOOKUP($D$246,HANDICAP!$A$3:$A$165,HANDICAP!$B$3:$B$165)))))</f>
        <v>0</v>
      </c>
      <c r="U42" s="17">
        <f>$C$246</f>
        <v>0</v>
      </c>
      <c r="V42" s="17">
        <f>IF($N$246=0,0,($N$246+$M$246+$K$246+(3*(LOOKUP($D42,HANDICAP!$A$3:$A$165,HANDICAP!$B$3:$B$165)))))</f>
        <v>0</v>
      </c>
      <c r="W42" s="17"/>
      <c r="X42" s="17"/>
      <c r="Y42" s="17">
        <f>$C$246</f>
        <v>0</v>
      </c>
      <c r="Z42" s="17">
        <f>IF($G$246=0,0,($G$246+(LOOKUP($D$246,HANDICAP!$A$3:$A$165,HANDICAP!$B$3:$B$165))))</f>
        <v>0</v>
      </c>
      <c r="AA42" s="17">
        <f>$C$246</f>
        <v>0</v>
      </c>
      <c r="AB42" s="17">
        <f>IF($H$246=0,0,($H$246+(LOOKUP($D$246,HANDICAP!$A$3:$A$165,HANDICAP!$B$3:$B$165))))</f>
        <v>0</v>
      </c>
      <c r="AC42" s="17">
        <f>$C$246</f>
        <v>0</v>
      </c>
      <c r="AD42" s="17">
        <f>IF($I$246=0,0,($I$246+(LOOKUP($D$246,HANDICAP!$A$3:$A$165,HANDICAP!$B$3:$B$165))))</f>
        <v>0</v>
      </c>
      <c r="AE42" s="17">
        <f>$C$246</f>
        <v>0</v>
      </c>
      <c r="AF42" s="17">
        <f>IF($K$246=0,0,($K$246+(LOOKUP($D$246,HANDICAP!$A$3:$A$165,HANDICAP!$B$3:$B$165))))</f>
        <v>0</v>
      </c>
      <c r="AG42" s="17">
        <f>$C$246</f>
        <v>0</v>
      </c>
      <c r="AH42" s="17">
        <f>IF($M$246=0,0,($M$246+(LOOKUP($D$246,HANDICAP!$A$3:$A$165,HANDICAP!$B$3:$B$165))))</f>
        <v>0</v>
      </c>
      <c r="AI42" s="17">
        <f>$C$246</f>
        <v>0</v>
      </c>
      <c r="AJ42" s="17">
        <f>IF($N$246=0,0,($N$246+(LOOKUP($D$246,HANDICAP!$A$3:$A$165,HANDICAP!$B$3:$B$165))))</f>
        <v>0</v>
      </c>
    </row>
    <row r="43" spans="1:36" ht="12.75" customHeight="1">
      <c r="A43" s="105"/>
      <c r="B43" s="17">
        <v>8</v>
      </c>
      <c r="C43" s="40" t="str">
        <f>PAIRS!E23</f>
        <v>Derek Crisp</v>
      </c>
      <c r="D43" s="40">
        <f>PAIRS!F23</f>
        <v>170</v>
      </c>
      <c r="E43" s="98"/>
      <c r="F43" s="100"/>
      <c r="G43" s="44">
        <f>PAIRS!J23</f>
        <v>160</v>
      </c>
      <c r="H43" s="40">
        <f>PAIRS!L23</f>
        <v>146</v>
      </c>
      <c r="I43" s="61">
        <f>PAIRS!N23</f>
        <v>172</v>
      </c>
      <c r="J43" s="94"/>
      <c r="K43" s="44">
        <f>PAIRS!Q23</f>
        <v>187</v>
      </c>
      <c r="L43" s="94"/>
      <c r="M43" s="40">
        <f>PAIRS!S23</f>
        <v>189</v>
      </c>
      <c r="N43" s="61">
        <f>PAIRS!U23</f>
        <v>159</v>
      </c>
      <c r="O43" s="94"/>
      <c r="P43" s="94"/>
      <c r="S43" s="17">
        <f>$C$247</f>
        <v>0</v>
      </c>
      <c r="T43" s="17">
        <f>IF($I$247=0,0,($G$247+$H$247+$I$247+(3*(LOOKUP($D$247,HANDICAP!$A$3:$A$165,HANDICAP!$B$3:$B$165)))))</f>
        <v>0</v>
      </c>
      <c r="U43" s="17">
        <f>$C$247</f>
        <v>0</v>
      </c>
      <c r="V43" s="17">
        <f>IF($N$247=0,0,($N$247+$M$247+$K$247+(3*(LOOKUP($D43,HANDICAP!$A$3:$A$165,HANDICAP!$B$3:$B$165)))))</f>
        <v>0</v>
      </c>
      <c r="W43" s="17"/>
      <c r="X43" s="17"/>
      <c r="Y43" s="17">
        <f>$C$247</f>
        <v>0</v>
      </c>
      <c r="Z43" s="17">
        <f>IF($G$247=0,0,($G$247+(LOOKUP($D$247,HANDICAP!$A$3:$A$165,HANDICAP!$B$3:$B$165))))</f>
        <v>0</v>
      </c>
      <c r="AA43" s="17">
        <f>$C$247</f>
        <v>0</v>
      </c>
      <c r="AB43" s="17">
        <f>IF($H$247=0,0,($H$247+(LOOKUP($D$247,HANDICAP!$A$3:$A$165,HANDICAP!$B$3:$B$165))))</f>
        <v>0</v>
      </c>
      <c r="AC43" s="17">
        <f>$C$247</f>
        <v>0</v>
      </c>
      <c r="AD43" s="17">
        <f>IF($I$247=0,0,($I$247+(LOOKUP($D$247,HANDICAP!$A$3:$A$165,HANDICAP!$B$3:$B$165))))</f>
        <v>0</v>
      </c>
      <c r="AE43" s="17">
        <f>$C$247</f>
        <v>0</v>
      </c>
      <c r="AF43" s="17">
        <f>IF($K$247=0,0,($K$247+(LOOKUP($D$247,HANDICAP!$A$3:$A$165,HANDICAP!$B$3:$B$165))))</f>
        <v>0</v>
      </c>
      <c r="AG43" s="17">
        <f>$C$247</f>
        <v>0</v>
      </c>
      <c r="AH43" s="17">
        <f>IF($M$247=0,0,($M$247+(LOOKUP($D$247,HANDICAP!$A$3:$A$165,HANDICAP!$B$3:$B$165))))</f>
        <v>0</v>
      </c>
      <c r="AI43" s="17">
        <f>$C$247</f>
        <v>0</v>
      </c>
      <c r="AJ43" s="17">
        <f>IF($N$247=0,0,($N$247+(LOOKUP($D$247,HANDICAP!$A$3:$A$165,HANDICAP!$B$3:$B$165))))</f>
        <v>0</v>
      </c>
    </row>
    <row r="44" spans="1:36" ht="12.75" customHeight="1">
      <c r="A44" s="95">
        <f>PAIRS!A24</f>
        <v>18</v>
      </c>
      <c r="B44" s="17">
        <v>7</v>
      </c>
      <c r="C44" s="41" t="str">
        <f>PAIRS!C24</f>
        <v>Dave Connor</v>
      </c>
      <c r="D44" s="41">
        <f>PAIRS!D24</f>
        <v>189</v>
      </c>
      <c r="E44" s="97" t="str">
        <f>PAIRS!G24</f>
        <v>Me &amp; My Monkey</v>
      </c>
      <c r="F44" s="99">
        <f>PAIRS!H24</f>
        <v>59</v>
      </c>
      <c r="G44" s="63">
        <f>PAIRS!I24</f>
        <v>213</v>
      </c>
      <c r="H44" s="38">
        <f>PAIRS!K24</f>
        <v>222</v>
      </c>
      <c r="I44" s="64">
        <f>PAIRS!M24</f>
        <v>232</v>
      </c>
      <c r="J44" s="93">
        <f>PAIRS!O24</f>
        <v>1438</v>
      </c>
      <c r="K44" s="63">
        <f>PAIRS!P24</f>
        <v>168</v>
      </c>
      <c r="L44" s="93"/>
      <c r="M44" s="38">
        <f>PAIRS!R24</f>
        <v>186</v>
      </c>
      <c r="N44" s="64">
        <f>PAIRS!T24</f>
        <v>181</v>
      </c>
      <c r="O44" s="93">
        <f>PAIRS!V24</f>
        <v>1357</v>
      </c>
      <c r="P44" s="93">
        <f>PAIRS!W24</f>
        <v>2795</v>
      </c>
      <c r="S44" s="17">
        <f>$C$248</f>
        <v>0</v>
      </c>
      <c r="T44" s="17">
        <f>IF($I$248=0,0,($G$248+$H$248+$I$248+(3*(LOOKUP($D$248,HANDICAP!$A$3:$A$165,HANDICAP!$B$3:$B$165)))))</f>
        <v>0</v>
      </c>
      <c r="U44" s="17">
        <f>$C$248</f>
        <v>0</v>
      </c>
      <c r="V44" s="17">
        <f>IF($N$248=0,0,($N$248+$M$248+$K$248+(3*(LOOKUP($D44,HANDICAP!$A$3:$A$165,HANDICAP!$B$3:$B$165)))))</f>
        <v>0</v>
      </c>
      <c r="W44" s="17"/>
      <c r="X44" s="17"/>
      <c r="Y44" s="17">
        <f>$C$248</f>
        <v>0</v>
      </c>
      <c r="Z44" s="17">
        <f>IF($G$248=0,0,($G$248+(LOOKUP($D$248,HANDICAP!$A$3:$A$165,HANDICAP!$B$3:$B$165))))</f>
        <v>0</v>
      </c>
      <c r="AA44" s="17">
        <f>$C$248</f>
        <v>0</v>
      </c>
      <c r="AB44" s="17">
        <f>IF($H$248=0,0,($H$248+(LOOKUP($D$248,HANDICAP!$A$3:$A$165,HANDICAP!$B$3:$B$165))))</f>
        <v>0</v>
      </c>
      <c r="AC44" s="17">
        <f>$C$248</f>
        <v>0</v>
      </c>
      <c r="AD44" s="17">
        <f>IF($I$248=0,0,($I$248+(LOOKUP($D$248,HANDICAP!$A$3:$A$165,HANDICAP!$B$3:$B$165))))</f>
        <v>0</v>
      </c>
      <c r="AE44" s="17">
        <f>$C$248</f>
        <v>0</v>
      </c>
      <c r="AF44" s="17">
        <f>IF($K$248=0,0,($K$248+(LOOKUP($D$248,HANDICAP!$A$3:$A$165,HANDICAP!$B$3:$B$165))))</f>
        <v>0</v>
      </c>
      <c r="AG44" s="17">
        <f>$C$248</f>
        <v>0</v>
      </c>
      <c r="AH44" s="17">
        <f>IF($M$248=0,0,($M$248+(LOOKUP($D$248,HANDICAP!$A$3:$A$165,HANDICAP!$B$3:$B$165))))</f>
        <v>0</v>
      </c>
      <c r="AI44" s="17">
        <f>$C$248</f>
        <v>0</v>
      </c>
      <c r="AJ44" s="17">
        <f>IF($N$248=0,0,($N$248+(LOOKUP($D$248,HANDICAP!$A$3:$A$165,HANDICAP!$B$3:$B$165))))</f>
        <v>0</v>
      </c>
    </row>
    <row r="45" spans="1:36" ht="12.75" customHeight="1">
      <c r="A45" s="105"/>
      <c r="B45" s="17">
        <v>8</v>
      </c>
      <c r="C45" s="40" t="str">
        <f>PAIRS!E24</f>
        <v>Kevin Hunter</v>
      </c>
      <c r="D45" s="40">
        <f>PAIRS!F24</f>
        <v>191</v>
      </c>
      <c r="E45" s="98"/>
      <c r="F45" s="100"/>
      <c r="G45" s="44">
        <f>PAIRS!J24</f>
        <v>179</v>
      </c>
      <c r="H45" s="40">
        <f>PAIRS!L24</f>
        <v>221</v>
      </c>
      <c r="I45" s="61">
        <f>PAIRS!N24</f>
        <v>194</v>
      </c>
      <c r="J45" s="94"/>
      <c r="K45" s="44">
        <f>PAIRS!Q24</f>
        <v>224</v>
      </c>
      <c r="L45" s="94"/>
      <c r="M45" s="40">
        <f>PAIRS!S24</f>
        <v>195</v>
      </c>
      <c r="N45" s="61">
        <f>PAIRS!U24</f>
        <v>226</v>
      </c>
      <c r="O45" s="94"/>
      <c r="P45" s="94"/>
      <c r="S45" s="17">
        <f>$C$249</f>
        <v>0</v>
      </c>
      <c r="T45" s="17">
        <f>IF($I$249=0,0,($G$249+$H$249+$I$249+(3*(LOOKUP($D$249,HANDICAP!$A$3:$A$165,HANDICAP!$B$3:$B$165)))))</f>
        <v>0</v>
      </c>
      <c r="U45" s="17">
        <f>$C$249</f>
        <v>0</v>
      </c>
      <c r="V45" s="17">
        <f>IF($N$249=0,0,($N$249+$M$249+$K$249+(3*(LOOKUP($D45,HANDICAP!$A$3:$A$165,HANDICAP!$B$3:$B$165)))))</f>
        <v>0</v>
      </c>
      <c r="W45" s="17"/>
      <c r="X45" s="17"/>
      <c r="Y45" s="17">
        <f>$C$249</f>
        <v>0</v>
      </c>
      <c r="Z45" s="17">
        <f>IF($G$249=0,0,($G$249+(LOOKUP($D$249,HANDICAP!$A$3:$A$165,HANDICAP!$B$3:$B$165))))</f>
        <v>0</v>
      </c>
      <c r="AA45" s="17">
        <f>$C$249</f>
        <v>0</v>
      </c>
      <c r="AB45" s="17">
        <f>IF($H$249=0,0,($H$249+(LOOKUP($D$249,HANDICAP!$A$3:$A$165,HANDICAP!$B$3:$B$165))))</f>
        <v>0</v>
      </c>
      <c r="AC45" s="17">
        <f>$C$249</f>
        <v>0</v>
      </c>
      <c r="AD45" s="17">
        <f>IF($I$249=0,0,($I$249+(LOOKUP($D$249,HANDICAP!$A$3:$A$165,HANDICAP!$B$3:$B$165))))</f>
        <v>0</v>
      </c>
      <c r="AE45" s="17">
        <f>$C$249</f>
        <v>0</v>
      </c>
      <c r="AF45" s="17">
        <f>IF($K$249=0,0,($K$249+(LOOKUP($D$249,HANDICAP!$A$3:$A$165,HANDICAP!$B$3:$B$165))))</f>
        <v>0</v>
      </c>
      <c r="AG45" s="17">
        <f>$C$249</f>
        <v>0</v>
      </c>
      <c r="AH45" s="17">
        <f>IF($M$249=0,0,($M$249+(LOOKUP($D$249,HANDICAP!$A$3:$A$165,HANDICAP!$B$3:$B$165))))</f>
        <v>0</v>
      </c>
      <c r="AI45" s="17">
        <f>$C$249</f>
        <v>0</v>
      </c>
      <c r="AJ45" s="17">
        <f>IF($N$249=0,0,($N$249+(LOOKUP($D$249,HANDICAP!$A$3:$A$165,HANDICAP!$B$3:$B$165))))</f>
        <v>0</v>
      </c>
    </row>
    <row r="46" spans="1:36" ht="12.75" customHeight="1">
      <c r="A46" s="95">
        <f>PAIRS!A25</f>
        <v>19</v>
      </c>
      <c r="B46" s="17">
        <v>7</v>
      </c>
      <c r="C46" s="41" t="str">
        <f>PAIRS!C25</f>
        <v>Sandy Church</v>
      </c>
      <c r="D46" s="41">
        <f>PAIRS!D25</f>
        <v>152</v>
      </c>
      <c r="E46" s="97" t="str">
        <f>PAIRS!G25</f>
        <v>Sandmartin</v>
      </c>
      <c r="F46" s="99">
        <f>PAIRS!H25</f>
        <v>92</v>
      </c>
      <c r="G46" s="63">
        <f>PAIRS!I25</f>
        <v>184</v>
      </c>
      <c r="H46" s="38">
        <f>PAIRS!K25</f>
        <v>173</v>
      </c>
      <c r="I46" s="64">
        <f>PAIRS!M25</f>
        <v>169</v>
      </c>
      <c r="J46" s="93">
        <f>PAIRS!O25</f>
        <v>1327</v>
      </c>
      <c r="K46" s="63">
        <f>PAIRS!P25</f>
        <v>193</v>
      </c>
      <c r="L46" s="93"/>
      <c r="M46" s="38">
        <f>PAIRS!R25</f>
        <v>148</v>
      </c>
      <c r="N46" s="64">
        <f>PAIRS!T25</f>
        <v>215</v>
      </c>
      <c r="O46" s="93">
        <f>PAIRS!V25</f>
        <v>1439</v>
      </c>
      <c r="P46" s="93">
        <f>PAIRS!W25</f>
        <v>2766</v>
      </c>
      <c r="S46" s="17">
        <f>$C$250</f>
        <v>0</v>
      </c>
      <c r="T46" s="17">
        <f>IF($I$250=0,0,($G$250+$H$250+$I$250+(3*(LOOKUP($D$250,HANDICAP!$A$3:$A$165,HANDICAP!$B$3:$B$165)))))</f>
        <v>0</v>
      </c>
      <c r="U46" s="17">
        <f>$C$250</f>
        <v>0</v>
      </c>
      <c r="V46" s="17">
        <f>IF($N$250=0,0,($N$250+$M$250+$K$250+(3*(LOOKUP($D46,HANDICAP!$A$3:$A$165,HANDICAP!$B$3:$B$165)))))</f>
        <v>0</v>
      </c>
      <c r="W46" s="17"/>
      <c r="X46" s="17"/>
      <c r="Y46" s="17">
        <f>$C$250</f>
        <v>0</v>
      </c>
      <c r="Z46" s="17">
        <f>IF($G$250=0,0,($G$250+(LOOKUP($D$250,HANDICAP!$A$3:$A$165,HANDICAP!$B$3:$B$165))))</f>
        <v>0</v>
      </c>
      <c r="AA46" s="17">
        <f>$C$250</f>
        <v>0</v>
      </c>
      <c r="AB46" s="17">
        <f>IF($H$250=0,0,($H$250+(LOOKUP($D$250,HANDICAP!$A$3:$A$165,HANDICAP!$B$3:$B$165))))</f>
        <v>0</v>
      </c>
      <c r="AC46" s="17">
        <f>$C$250</f>
        <v>0</v>
      </c>
      <c r="AD46" s="17">
        <f>IF($I$250=0,0,($I$250+(LOOKUP($D$250,HANDICAP!$A$3:$A$165,HANDICAP!$B$3:$B$165))))</f>
        <v>0</v>
      </c>
      <c r="AE46" s="17">
        <f>$C$250</f>
        <v>0</v>
      </c>
      <c r="AF46" s="17">
        <f>IF($K$250=0,0,($K$250+(LOOKUP($D$250,HANDICAP!$A$3:$A$165,HANDICAP!$B$3:$B$165))))</f>
        <v>0</v>
      </c>
      <c r="AG46" s="17">
        <f>$C$250</f>
        <v>0</v>
      </c>
      <c r="AH46" s="17">
        <f>IF($M$250=0,0,($M$250+(LOOKUP($D$250,HANDICAP!$A$3:$A$165,HANDICAP!$B$3:$B$165))))</f>
        <v>0</v>
      </c>
      <c r="AI46" s="17">
        <f>$C$250</f>
        <v>0</v>
      </c>
      <c r="AJ46" s="17">
        <f>IF($N$250=0,0,($N$250+(LOOKUP($D$250,HANDICAP!$A$3:$A$165,HANDICAP!$B$3:$B$165))))</f>
        <v>0</v>
      </c>
    </row>
    <row r="47" spans="1:36" ht="12.75" customHeight="1">
      <c r="A47" s="105"/>
      <c r="B47" s="17">
        <v>8</v>
      </c>
      <c r="C47" s="40" t="str">
        <f>PAIRS!E25</f>
        <v>Martin Maybrey</v>
      </c>
      <c r="D47" s="40">
        <f>PAIRS!F25</f>
        <v>184</v>
      </c>
      <c r="E47" s="98"/>
      <c r="F47" s="100"/>
      <c r="G47" s="44">
        <f>PAIRS!J25</f>
        <v>200</v>
      </c>
      <c r="H47" s="40">
        <f>PAIRS!L25</f>
        <v>164</v>
      </c>
      <c r="I47" s="61">
        <f>PAIRS!N25</f>
        <v>161</v>
      </c>
      <c r="J47" s="94"/>
      <c r="K47" s="44">
        <f>PAIRS!Q25</f>
        <v>170</v>
      </c>
      <c r="L47" s="94"/>
      <c r="M47" s="40">
        <f>PAIRS!S25</f>
        <v>224</v>
      </c>
      <c r="N47" s="61">
        <f>PAIRS!U25</f>
        <v>213</v>
      </c>
      <c r="O47" s="94"/>
      <c r="P47" s="94"/>
      <c r="S47" s="17">
        <f>$C$251</f>
        <v>0</v>
      </c>
      <c r="T47" s="17">
        <f>IF($I$251=0,0,($G$251+$H$251+$I$251+(3*(LOOKUP($D$251,HANDICAP!$A$3:$A$165,HANDICAP!$B$3:$B$165)))))</f>
        <v>0</v>
      </c>
      <c r="U47" s="17">
        <f>$C$251</f>
        <v>0</v>
      </c>
      <c r="V47" s="17">
        <f>IF($N$251=0,0,($N$251+$M$251+$K$251+(3*(LOOKUP($D47,HANDICAP!$A$3:$A$165,HANDICAP!$B$3:$B$165)))))</f>
        <v>0</v>
      </c>
      <c r="W47" s="17"/>
      <c r="X47" s="17"/>
      <c r="Y47" s="17">
        <f>$C$251</f>
        <v>0</v>
      </c>
      <c r="Z47" s="17">
        <f>IF($G$251=0,0,($G$251+(LOOKUP($D$251,HANDICAP!$A$3:$A$165,HANDICAP!$B$3:$B$165))))</f>
        <v>0</v>
      </c>
      <c r="AA47" s="17">
        <f>$C$251</f>
        <v>0</v>
      </c>
      <c r="AB47" s="17">
        <f>IF($H$251=0,0,($H$251+(LOOKUP($D$251,HANDICAP!$A$3:$A$165,HANDICAP!$B$3:$B$165))))</f>
        <v>0</v>
      </c>
      <c r="AC47" s="17">
        <f>$C$251</f>
        <v>0</v>
      </c>
      <c r="AD47" s="17">
        <f>IF($I$251=0,0,($I$251+(LOOKUP($D$251,HANDICAP!$A$3:$A$165,HANDICAP!$B$3:$B$165))))</f>
        <v>0</v>
      </c>
      <c r="AE47" s="17">
        <f>$C$251</f>
        <v>0</v>
      </c>
      <c r="AF47" s="17">
        <f>IF($K$251=0,0,($K$251+(LOOKUP($D$251,HANDICAP!$A$3:$A$165,HANDICAP!$B$3:$B$165))))</f>
        <v>0</v>
      </c>
      <c r="AG47" s="17">
        <f>$C$251</f>
        <v>0</v>
      </c>
      <c r="AH47" s="17">
        <f>IF($M$251=0,0,($M$251+(LOOKUP($D$251,HANDICAP!$A$3:$A$165,HANDICAP!$B$3:$B$165))))</f>
        <v>0</v>
      </c>
      <c r="AI47" s="17">
        <f>$C$251</f>
        <v>0</v>
      </c>
      <c r="AJ47" s="17">
        <f>IF($N$251=0,0,($N$251+(LOOKUP($D$251,HANDICAP!$A$3:$A$165,HANDICAP!$B$3:$B$165))))</f>
        <v>0</v>
      </c>
    </row>
    <row r="48" spans="1:36" ht="12.75" customHeight="1">
      <c r="A48" s="95">
        <f>PAIRS!A26</f>
        <v>20</v>
      </c>
      <c r="B48" s="17">
        <v>7</v>
      </c>
      <c r="C48" s="41" t="str">
        <f>PAIRS!C26</f>
        <v>Ashton Newton</v>
      </c>
      <c r="D48" s="41">
        <f>PAIRS!D26</f>
        <v>167</v>
      </c>
      <c r="E48" s="97" t="str">
        <f>PAIRS!G26</f>
        <v>Red Heat</v>
      </c>
      <c r="F48" s="99">
        <f>PAIRS!H26</f>
        <v>69</v>
      </c>
      <c r="G48" s="63">
        <f>PAIRS!I26</f>
        <v>152</v>
      </c>
      <c r="H48" s="38">
        <f>PAIRS!K26</f>
        <v>222</v>
      </c>
      <c r="I48" s="64">
        <f>PAIRS!M26</f>
        <v>169</v>
      </c>
      <c r="J48" s="93">
        <f>PAIRS!O26</f>
        <v>1337</v>
      </c>
      <c r="K48" s="63">
        <f>PAIRS!P26</f>
        <v>150</v>
      </c>
      <c r="L48" s="93"/>
      <c r="M48" s="38">
        <f>PAIRS!R26</f>
        <v>187</v>
      </c>
      <c r="N48" s="64">
        <f>PAIRS!T26</f>
        <v>154</v>
      </c>
      <c r="O48" s="93">
        <f>PAIRS!V26</f>
        <v>1361</v>
      </c>
      <c r="P48" s="93">
        <f>PAIRS!W26</f>
        <v>2698</v>
      </c>
      <c r="S48" s="17">
        <f>$C$252</f>
        <v>0</v>
      </c>
      <c r="T48" s="17">
        <f>IF($I$252=0,0,($G$252+$H$252+$I$252+(3*(LOOKUP($D$252,HANDICAP!$A$3:$A$165,HANDICAP!$B$3:$B$165)))))</f>
        <v>0</v>
      </c>
      <c r="U48" s="17">
        <f>$C$252</f>
        <v>0</v>
      </c>
      <c r="V48" s="17">
        <f>IF($N$252=0,0,($N$252+$M$252+$K$252+(3*(LOOKUP($D48,HANDICAP!$A$3:$A$165,HANDICAP!$B$3:$B$165)))))</f>
        <v>0</v>
      </c>
      <c r="W48" s="17"/>
      <c r="X48" s="17"/>
      <c r="Y48" s="17">
        <f>$C$252</f>
        <v>0</v>
      </c>
      <c r="Z48" s="17">
        <f>IF($G$252=0,0,($G$252+(LOOKUP($D$252,HANDICAP!$A$3:$A$165,HANDICAP!$B$3:$B$165))))</f>
        <v>0</v>
      </c>
      <c r="AA48" s="17">
        <f>$C$252</f>
        <v>0</v>
      </c>
      <c r="AB48" s="17">
        <f>IF($H$252=0,0,($H$252+(LOOKUP($D$252,HANDICAP!$A$3:$A$165,HANDICAP!$B$3:$B$165))))</f>
        <v>0</v>
      </c>
      <c r="AC48" s="17">
        <f>$C$252</f>
        <v>0</v>
      </c>
      <c r="AD48" s="17">
        <f>IF($I$252=0,0,($I$252+(LOOKUP($D$252,HANDICAP!$A$3:$A$165,HANDICAP!$B$3:$B$165))))</f>
        <v>0</v>
      </c>
      <c r="AE48" s="17">
        <f>$C$252</f>
        <v>0</v>
      </c>
      <c r="AF48" s="17">
        <f>IF($K$252=0,0,($K$252+(LOOKUP($D$252,HANDICAP!$A$3:$A$165,HANDICAP!$B$3:$B$165))))</f>
        <v>0</v>
      </c>
      <c r="AG48" s="17">
        <f>$C$252</f>
        <v>0</v>
      </c>
      <c r="AH48" s="17">
        <f>IF($M$252=0,0,($M$252+(LOOKUP($D$252,HANDICAP!$A$3:$A$165,HANDICAP!$B$3:$B$165))))</f>
        <v>0</v>
      </c>
      <c r="AI48" s="17">
        <f>$C$252</f>
        <v>0</v>
      </c>
      <c r="AJ48" s="17">
        <f>IF($N$252=0,0,($N$252+(LOOKUP($D$252,HANDICAP!$A$3:$A$165,HANDICAP!$B$3:$B$165))))</f>
        <v>0</v>
      </c>
    </row>
    <row r="49" spans="1:36" ht="12.75" customHeight="1">
      <c r="A49" s="105"/>
      <c r="B49" s="17">
        <v>8</v>
      </c>
      <c r="C49" s="40" t="str">
        <f>PAIRS!E26</f>
        <v>Craig Macpherson</v>
      </c>
      <c r="D49" s="40">
        <f>PAIRS!F26</f>
        <v>200</v>
      </c>
      <c r="E49" s="98"/>
      <c r="F49" s="100"/>
      <c r="G49" s="44">
        <f>PAIRS!J26</f>
        <v>235</v>
      </c>
      <c r="H49" s="40">
        <f>PAIRS!L26</f>
        <v>186</v>
      </c>
      <c r="I49" s="61">
        <f>PAIRS!N26</f>
        <v>166</v>
      </c>
      <c r="J49" s="94"/>
      <c r="K49" s="44">
        <f>PAIRS!Q26</f>
        <v>212</v>
      </c>
      <c r="L49" s="94"/>
      <c r="M49" s="40">
        <f>PAIRS!S26</f>
        <v>225</v>
      </c>
      <c r="N49" s="61">
        <f>PAIRS!U26</f>
        <v>226</v>
      </c>
      <c r="O49" s="94"/>
      <c r="P49" s="94"/>
      <c r="S49" s="17">
        <f>$C$253</f>
        <v>0</v>
      </c>
      <c r="T49" s="17">
        <f>IF($I$253=0,0,($G$253+$H$253+$I$253+(3*(LOOKUP($D$253,HANDICAP!$A$3:$A$165,HANDICAP!$B$3:$B$165)))))</f>
        <v>0</v>
      </c>
      <c r="U49" s="17">
        <f>$C$253</f>
        <v>0</v>
      </c>
      <c r="V49" s="17">
        <f>IF($N$253=0,0,($N$253+$M$253+$K$253+(3*(LOOKUP($D49,HANDICAP!$A$3:$A$165,HANDICAP!$B$3:$B$165)))))</f>
        <v>0</v>
      </c>
      <c r="W49" s="17"/>
      <c r="X49" s="17"/>
      <c r="Y49" s="17">
        <f>$C$253</f>
        <v>0</v>
      </c>
      <c r="Z49" s="17">
        <f>IF($G$253=0,0,($G$253+(LOOKUP($D$253,HANDICAP!$A$3:$A$165,HANDICAP!$B$3:$B$165))))</f>
        <v>0</v>
      </c>
      <c r="AA49" s="17">
        <f>$C$253</f>
        <v>0</v>
      </c>
      <c r="AB49" s="17">
        <f>IF($H$253=0,0,($H$253+(LOOKUP($D$253,HANDICAP!$A$3:$A$165,HANDICAP!$B$3:$B$165))))</f>
        <v>0</v>
      </c>
      <c r="AC49" s="17">
        <f>$C$253</f>
        <v>0</v>
      </c>
      <c r="AD49" s="17">
        <f>IF($I$253=0,0,($I$253+(LOOKUP($D$253,HANDICAP!$A$3:$A$165,HANDICAP!$B$3:$B$165))))</f>
        <v>0</v>
      </c>
      <c r="AE49" s="17">
        <f>$C$253</f>
        <v>0</v>
      </c>
      <c r="AF49" s="17">
        <f>IF($K$253=0,0,($K$253+(LOOKUP($D$253,HANDICAP!$A$3:$A$165,HANDICAP!$B$3:$B$165))))</f>
        <v>0</v>
      </c>
      <c r="AG49" s="17">
        <f>$C$253</f>
        <v>0</v>
      </c>
      <c r="AH49" s="17">
        <f>IF($M$253=0,0,($M$253+(LOOKUP($D$253,HANDICAP!$A$3:$A$165,HANDICAP!$B$3:$B$165))))</f>
        <v>0</v>
      </c>
      <c r="AI49" s="17">
        <f>$C$253</f>
        <v>0</v>
      </c>
      <c r="AJ49" s="17">
        <f>IF($N$253=0,0,($N$253+(LOOKUP($D$253,HANDICAP!$A$3:$A$165,HANDICAP!$B$3:$B$165))))</f>
        <v>0</v>
      </c>
    </row>
    <row r="50" spans="1:36" ht="12.75" customHeight="1">
      <c r="A50" s="95">
        <f>PAIRS!A27</f>
        <v>21</v>
      </c>
      <c r="B50" s="17">
        <v>7</v>
      </c>
      <c r="C50" s="41" t="str">
        <f>PAIRS!C27</f>
        <v>Dave Chapman</v>
      </c>
      <c r="D50" s="41">
        <f>PAIRS!D27</f>
        <v>197</v>
      </c>
      <c r="E50" s="97" t="str">
        <f>PAIRS!G27</f>
        <v>Snafu</v>
      </c>
      <c r="F50" s="99">
        <f>PAIRS!H27</f>
        <v>62</v>
      </c>
      <c r="G50" s="63">
        <f>PAIRS!I27</f>
        <v>199</v>
      </c>
      <c r="H50" s="38">
        <f>PAIRS!K27</f>
        <v>227</v>
      </c>
      <c r="I50" s="64">
        <f>PAIRS!M27</f>
        <v>220</v>
      </c>
      <c r="J50" s="93">
        <f>PAIRS!O27</f>
        <v>1431</v>
      </c>
      <c r="K50" s="63">
        <f>PAIRS!P27</f>
        <v>194</v>
      </c>
      <c r="L50" s="93"/>
      <c r="M50" s="38">
        <f>PAIRS!R27</f>
        <v>179</v>
      </c>
      <c r="N50" s="64">
        <f>PAIRS!T27</f>
        <v>216</v>
      </c>
      <c r="O50" s="93">
        <f>PAIRS!V27</f>
        <v>1391</v>
      </c>
      <c r="P50" s="93">
        <f>PAIRS!W27</f>
        <v>2822</v>
      </c>
      <c r="S50" s="17">
        <f>$C$254</f>
        <v>0</v>
      </c>
      <c r="T50" s="17">
        <f>IF($I$254=0,0,($G$254+$H$254+$I$254+(3*(LOOKUP($D$254,HANDICAP!$A$3:$A$165,HANDICAP!$B$3:$B$165)))))</f>
        <v>0</v>
      </c>
      <c r="U50" s="17">
        <f>$C$254</f>
        <v>0</v>
      </c>
      <c r="V50" s="17">
        <f>IF($N$254=0,0,($N$254+$M$254+$K$254+(3*(LOOKUP($D50,HANDICAP!$A$3:$A$165,HANDICAP!$B$3:$B$165)))))</f>
        <v>0</v>
      </c>
      <c r="W50" s="17"/>
      <c r="X50" s="17"/>
      <c r="Y50" s="17">
        <f>$C$254</f>
        <v>0</v>
      </c>
      <c r="Z50" s="17">
        <f>IF($G$254=0,0,($G$254+(LOOKUP($D$254,HANDICAP!$A$3:$A$165,HANDICAP!$B$3:$B$165))))</f>
        <v>0</v>
      </c>
      <c r="AA50" s="17">
        <f>$C$254</f>
        <v>0</v>
      </c>
      <c r="AB50" s="17">
        <f>IF($H$254=0,0,($H$254+(LOOKUP($D$254,HANDICAP!$A$3:$A$165,HANDICAP!$B$3:$B$165))))</f>
        <v>0</v>
      </c>
      <c r="AC50" s="17">
        <f>$C$254</f>
        <v>0</v>
      </c>
      <c r="AD50" s="17">
        <f>IF($I$254=0,0,($I$254+(LOOKUP($D$254,HANDICAP!$A$3:$A$165,HANDICAP!$B$3:$B$165))))</f>
        <v>0</v>
      </c>
      <c r="AE50" s="17">
        <f>$C$254</f>
        <v>0</v>
      </c>
      <c r="AF50" s="17">
        <f>IF($K$254=0,0,($K$254+(LOOKUP($D$254,HANDICAP!$A$3:$A$165,HANDICAP!$B$3:$B$165))))</f>
        <v>0</v>
      </c>
      <c r="AG50" s="17">
        <f>$C$254</f>
        <v>0</v>
      </c>
      <c r="AH50" s="17">
        <f>IF($M$254=0,0,($M$254+(LOOKUP($D$254,HANDICAP!$A$3:$A$165,HANDICAP!$B$3:$B$165))))</f>
        <v>0</v>
      </c>
      <c r="AI50" s="17">
        <f>$C$254</f>
        <v>0</v>
      </c>
      <c r="AJ50" s="17">
        <f>IF($N$254=0,0,($N$254+(LOOKUP($D$254,HANDICAP!$A$3:$A$165,HANDICAP!$B$3:$B$165))))</f>
        <v>0</v>
      </c>
    </row>
    <row r="51" spans="1:36" ht="12.75" customHeight="1">
      <c r="A51" s="105"/>
      <c r="B51" s="17">
        <v>8</v>
      </c>
      <c r="C51" s="40" t="str">
        <f>PAIRS!E27</f>
        <v>Chris Smith</v>
      </c>
      <c r="D51" s="40">
        <f>PAIRS!F27</f>
        <v>179</v>
      </c>
      <c r="E51" s="98"/>
      <c r="F51" s="100"/>
      <c r="G51" s="44">
        <f>PAIRS!J27</f>
        <v>187</v>
      </c>
      <c r="H51" s="40">
        <f>PAIRS!L27</f>
        <v>182</v>
      </c>
      <c r="I51" s="61">
        <f>PAIRS!N27</f>
        <v>230</v>
      </c>
      <c r="J51" s="94"/>
      <c r="K51" s="44">
        <f>PAIRS!Q27</f>
        <v>186</v>
      </c>
      <c r="L51" s="94"/>
      <c r="M51" s="40">
        <f>PAIRS!S27</f>
        <v>202</v>
      </c>
      <c r="N51" s="61">
        <f>PAIRS!U27</f>
        <v>228</v>
      </c>
      <c r="O51" s="94"/>
      <c r="P51" s="94"/>
      <c r="S51" s="17">
        <f>$C$255</f>
        <v>0</v>
      </c>
      <c r="T51" s="17">
        <f>IF($I$255=0,0,($G$255+$H$255+$I$255+(3*(LOOKUP($D$255,HANDICAP!$A$3:$A$165,HANDICAP!$B$3:$B$165)))))</f>
        <v>0</v>
      </c>
      <c r="U51" s="17">
        <f>$C$255</f>
        <v>0</v>
      </c>
      <c r="V51" s="17">
        <f>IF($N$255=0,0,($N$255+$M$255+$K$255+(3*(LOOKUP($D51,HANDICAP!$A$3:$A$165,HANDICAP!$B$3:$B$165)))))</f>
        <v>0</v>
      </c>
      <c r="W51" s="17"/>
      <c r="X51" s="17"/>
      <c r="Y51" s="17">
        <f>$C$255</f>
        <v>0</v>
      </c>
      <c r="Z51" s="17">
        <f>IF($G$255=0,0,($G$255+(LOOKUP($D$255,HANDICAP!$A$3:$A$165,HANDICAP!$B$3:$B$165))))</f>
        <v>0</v>
      </c>
      <c r="AA51" s="17">
        <f>$C$255</f>
        <v>0</v>
      </c>
      <c r="AB51" s="17">
        <f>IF($H$255=0,0,($H$255+(LOOKUP($D$255,HANDICAP!$A$3:$A$165,HANDICAP!$B$3:$B$165))))</f>
        <v>0</v>
      </c>
      <c r="AC51" s="17">
        <f>$C$255</f>
        <v>0</v>
      </c>
      <c r="AD51" s="17">
        <f>IF($I$255=0,0,($I$255+(LOOKUP($D$255,HANDICAP!$A$3:$A$165,HANDICAP!$B$3:$B$165))))</f>
        <v>0</v>
      </c>
      <c r="AE51" s="17">
        <f>$C$255</f>
        <v>0</v>
      </c>
      <c r="AF51" s="17">
        <f>IF($K$255=0,0,($K$255+(LOOKUP($D$255,HANDICAP!$A$3:$A$165,HANDICAP!$B$3:$B$165))))</f>
        <v>0</v>
      </c>
      <c r="AG51" s="17">
        <f>$C$255</f>
        <v>0</v>
      </c>
      <c r="AH51" s="17">
        <f>IF($M$255=0,0,($M$255+(LOOKUP($D$255,HANDICAP!$A$3:$A$165,HANDICAP!$B$3:$B$165))))</f>
        <v>0</v>
      </c>
      <c r="AI51" s="17">
        <f>$C$255</f>
        <v>0</v>
      </c>
      <c r="AJ51" s="17">
        <f>IF($N$255=0,0,($N$255+(LOOKUP($D$255,HANDICAP!$A$3:$A$165,HANDICAP!$B$3:$B$165))))</f>
        <v>0</v>
      </c>
    </row>
    <row r="52" spans="1:36" ht="12.75" customHeight="1">
      <c r="A52" s="95">
        <f>PAIRS!A28</f>
        <v>22</v>
      </c>
      <c r="B52" s="17">
        <v>7</v>
      </c>
      <c r="C52" s="41" t="str">
        <f>PAIRS!C28</f>
        <v>Ade French</v>
      </c>
      <c r="D52" s="41">
        <f>PAIRS!D28</f>
        <v>182</v>
      </c>
      <c r="E52" s="97" t="str">
        <f>PAIRS!G28</f>
        <v>We'd Tap That</v>
      </c>
      <c r="F52" s="99">
        <f>PAIRS!H28</f>
        <v>52</v>
      </c>
      <c r="G52" s="63">
        <f>PAIRS!I28</f>
        <v>154</v>
      </c>
      <c r="H52" s="38">
        <f>PAIRS!K28</f>
        <v>161</v>
      </c>
      <c r="I52" s="64">
        <f>PAIRS!M28</f>
        <v>192</v>
      </c>
      <c r="J52" s="93">
        <f>PAIRS!O28</f>
        <v>1228</v>
      </c>
      <c r="K52" s="63">
        <f>PAIRS!P28</f>
        <v>199</v>
      </c>
      <c r="L52" s="93"/>
      <c r="M52" s="38">
        <f>PAIRS!R28</f>
        <v>185</v>
      </c>
      <c r="N52" s="64">
        <f>PAIRS!T28</f>
        <v>194</v>
      </c>
      <c r="O52" s="93">
        <f>PAIRS!V28</f>
        <v>1380</v>
      </c>
      <c r="P52" s="93">
        <f>PAIRS!W28</f>
        <v>2608</v>
      </c>
      <c r="S52" s="17">
        <f>$C$256</f>
        <v>0</v>
      </c>
      <c r="T52" s="17">
        <f>IF($I$256=0,0,($G$256+$H$256+$I$256+(3*(LOOKUP($D$256,HANDICAP!$A$3:$A$165,HANDICAP!$B$3:$B$165)))))</f>
        <v>0</v>
      </c>
      <c r="U52" s="17">
        <f>$C$256</f>
        <v>0</v>
      </c>
      <c r="V52" s="17">
        <f>IF($N$256=0,0,($N$256+$M$256+$K$256+(3*(LOOKUP($D52,HANDICAP!$A$3:$A$165,HANDICAP!$B$3:$B$165)))))</f>
        <v>0</v>
      </c>
      <c r="W52" s="17"/>
      <c r="X52" s="17"/>
      <c r="Y52" s="17">
        <f>$C$256</f>
        <v>0</v>
      </c>
      <c r="Z52" s="17">
        <f>IF($G$256=0,0,($G$256+(LOOKUP($D$256,HANDICAP!$A$3:$A$165,HANDICAP!$B$3:$B$165))))</f>
        <v>0</v>
      </c>
      <c r="AA52" s="17">
        <f>$C$256</f>
        <v>0</v>
      </c>
      <c r="AB52" s="17">
        <f>IF($H$256=0,0,($H$256+(LOOKUP($D$256,HANDICAP!$A$3:$A$165,HANDICAP!$B$3:$B$165))))</f>
        <v>0</v>
      </c>
      <c r="AC52" s="17">
        <f>$C$256</f>
        <v>0</v>
      </c>
      <c r="AD52" s="17">
        <f>IF($I$256=0,0,($I$256+(LOOKUP($D$256,HANDICAP!$A$3:$A$165,HANDICAP!$B$3:$B$165))))</f>
        <v>0</v>
      </c>
      <c r="AE52" s="17">
        <f>$C$256</f>
        <v>0</v>
      </c>
      <c r="AF52" s="17">
        <f>IF($K$256=0,0,($K$256+(LOOKUP($D$256,HANDICAP!$A$3:$A$165,HANDICAP!$B$3:$B$165))))</f>
        <v>0</v>
      </c>
      <c r="AG52" s="17">
        <f>$C$256</f>
        <v>0</v>
      </c>
      <c r="AH52" s="17">
        <f>IF($M$256=0,0,($M$256+(LOOKUP($D$256,HANDICAP!$A$3:$A$165,HANDICAP!$B$3:$B$165))))</f>
        <v>0</v>
      </c>
      <c r="AI52" s="17">
        <f>$C$256</f>
        <v>0</v>
      </c>
      <c r="AJ52" s="17">
        <f>IF($N$256=0,0,($N$256+(LOOKUP($D$256,HANDICAP!$A$3:$A$165,HANDICAP!$B$3:$B$165))))</f>
        <v>0</v>
      </c>
    </row>
    <row r="53" spans="1:36" ht="12.75" customHeight="1">
      <c r="A53" s="105"/>
      <c r="B53" s="17">
        <v>8</v>
      </c>
      <c r="C53" s="40" t="str">
        <f>PAIRS!E28</f>
        <v>Pip Wellsteed</v>
      </c>
      <c r="D53" s="40">
        <f>PAIRS!F28</f>
        <v>208</v>
      </c>
      <c r="E53" s="98"/>
      <c r="F53" s="100"/>
      <c r="G53" s="44">
        <f>PAIRS!J28</f>
        <v>219</v>
      </c>
      <c r="H53" s="40">
        <f>PAIRS!L28</f>
        <v>200</v>
      </c>
      <c r="I53" s="61">
        <f>PAIRS!N28</f>
        <v>146</v>
      </c>
      <c r="J53" s="94"/>
      <c r="K53" s="44">
        <f>PAIRS!Q28</f>
        <v>215</v>
      </c>
      <c r="L53" s="94"/>
      <c r="M53" s="40">
        <f>PAIRS!S28</f>
        <v>201</v>
      </c>
      <c r="N53" s="61">
        <f>PAIRS!U28</f>
        <v>230</v>
      </c>
      <c r="O53" s="94"/>
      <c r="P53" s="94"/>
      <c r="S53" s="17">
        <f>$C$257</f>
        <v>0</v>
      </c>
      <c r="T53" s="17">
        <f>IF($I$257=0,0,($G$257+$H$257+$I$257+(3*(LOOKUP($D$257,HANDICAP!$A$3:$A$165,HANDICAP!$B$3:$B$165)))))</f>
        <v>0</v>
      </c>
      <c r="U53" s="17">
        <f>$C$257</f>
        <v>0</v>
      </c>
      <c r="V53" s="17">
        <f>IF($N$257=0,0,($N$257+$M$257+$K$257+(3*(LOOKUP($D53,HANDICAP!$A$3:$A$165,HANDICAP!$B$3:$B$165)))))</f>
        <v>0</v>
      </c>
      <c r="W53" s="17"/>
      <c r="X53" s="17"/>
      <c r="Y53" s="17">
        <f>$C$257</f>
        <v>0</v>
      </c>
      <c r="Z53" s="17">
        <f>IF($G$257=0,0,($G$257+(LOOKUP($D$257,HANDICAP!$A$3:$A$165,HANDICAP!$B$3:$B$165))))</f>
        <v>0</v>
      </c>
      <c r="AA53" s="17">
        <f>$C$257</f>
        <v>0</v>
      </c>
      <c r="AB53" s="17">
        <f>IF($H$257=0,0,($H$257+(LOOKUP($D$257,HANDICAP!$A$3:$A$165,HANDICAP!$B$3:$B$165))))</f>
        <v>0</v>
      </c>
      <c r="AC53" s="17">
        <f>$C$257</f>
        <v>0</v>
      </c>
      <c r="AD53" s="17">
        <f>IF($I$257=0,0,($I$257+(LOOKUP($D$257,HANDICAP!$A$3:$A$165,HANDICAP!$B$3:$B$165))))</f>
        <v>0</v>
      </c>
      <c r="AE53" s="17">
        <f>$C$257</f>
        <v>0</v>
      </c>
      <c r="AF53" s="17">
        <f>IF($K$257=0,0,($K$257+(LOOKUP($D$257,HANDICAP!$A$3:$A$165,HANDICAP!$B$3:$B$165))))</f>
        <v>0</v>
      </c>
      <c r="AG53" s="17">
        <f>$C$257</f>
        <v>0</v>
      </c>
      <c r="AH53" s="17">
        <f>IF($M$257=0,0,($M$257+(LOOKUP($D$257,HANDICAP!$A$3:$A$165,HANDICAP!$B$3:$B$165))))</f>
        <v>0</v>
      </c>
      <c r="AI53" s="17">
        <f>$C$257</f>
        <v>0</v>
      </c>
      <c r="AJ53" s="17">
        <f>IF($N$257=0,0,($N$257+(LOOKUP($D$257,HANDICAP!$A$3:$A$165,HANDICAP!$B$3:$B$165))))</f>
        <v>0</v>
      </c>
    </row>
    <row r="54" spans="1:36" ht="12.75" customHeight="1">
      <c r="A54" s="95">
        <f>PAIRS!A29</f>
        <v>23</v>
      </c>
      <c r="B54" s="17">
        <v>7</v>
      </c>
      <c r="C54" s="41" t="str">
        <f>PAIRS!C29</f>
        <v>Charlie Burton Williams</v>
      </c>
      <c r="D54" s="41">
        <f>PAIRS!D29</f>
        <v>143</v>
      </c>
      <c r="E54" s="97" t="str">
        <f>PAIRS!G29</f>
        <v>Sibling Strikers</v>
      </c>
      <c r="F54" s="99">
        <f>PAIRS!H29</f>
        <v>147</v>
      </c>
      <c r="G54" s="63">
        <f>PAIRS!I29</f>
        <v>165</v>
      </c>
      <c r="H54" s="38">
        <f>PAIRS!K29</f>
        <v>117</v>
      </c>
      <c r="I54" s="64">
        <f>PAIRS!M29</f>
        <v>136</v>
      </c>
      <c r="J54" s="93">
        <f>PAIRS!O29</f>
        <v>1196</v>
      </c>
      <c r="K54" s="63">
        <f>PAIRS!P29</f>
        <v>162</v>
      </c>
      <c r="L54" s="93"/>
      <c r="M54" s="38">
        <f>PAIRS!R29</f>
        <v>136</v>
      </c>
      <c r="N54" s="64">
        <f>PAIRS!T29</f>
        <v>189</v>
      </c>
      <c r="O54" s="93">
        <f>PAIRS!V29</f>
        <v>1288</v>
      </c>
      <c r="P54" s="93">
        <f>PAIRS!W29</f>
        <v>2484</v>
      </c>
      <c r="S54" s="17" t="str">
        <f>$C$210</f>
        <v>Pip Wellsteed</v>
      </c>
      <c r="T54" s="17">
        <f>IF($I$210=0,0,($G$210+$H$210+$I$210+(3*(LOOKUP($D$210,HANDICAP!$A$3:$A$165,HANDICAP!$B$3:$B$165)))))</f>
        <v>721</v>
      </c>
      <c r="U54" s="17">
        <f>$C$198</f>
        <v>0</v>
      </c>
      <c r="V54" s="17">
        <f>IF($N$198=0,0,($N$198+$M$198+$K$198+(3*(LOOKUP($D$198,HANDICAP!$A$3:$A$165,HANDICAP!$B$3:$B$165)))))</f>
        <v>0</v>
      </c>
      <c r="W54" s="17"/>
      <c r="X54" s="17"/>
      <c r="Y54" s="17" t="str">
        <f>$C$213</f>
        <v>Rick Yorston</v>
      </c>
      <c r="Z54" s="17">
        <f>IF($G$213=0,0,($G$213+(LOOKUP($D$213,HANDICAP!$A$3:$A$165,HANDICAP!$B$3:$B$165))))</f>
        <v>243</v>
      </c>
      <c r="AA54" s="17" t="str">
        <f>$C$207</f>
        <v>James Baker</v>
      </c>
      <c r="AB54" s="17">
        <f>IF($H$207=0,0,($H$207+(LOOKUP($D$207,HANDICAP!$A$3:$A$165,HANDICAP!$B$3:$B$165))))</f>
        <v>192</v>
      </c>
      <c r="AC54" s="17" t="str">
        <f>$C$210</f>
        <v>Pip Wellsteed</v>
      </c>
      <c r="AD54" s="17">
        <f>IF($I$210=0,0,($I$210+(LOOKUP($D$210,HANDICAP!$A$3:$A$165,HANDICAP!$B$3:$B$165))))</f>
        <v>226</v>
      </c>
      <c r="AE54" s="17" t="str">
        <f>$C$209</f>
        <v>Shay Lowthian</v>
      </c>
      <c r="AF54" s="17">
        <f>IF($K$209=0,0,($K$209+(LOOKUP($D$209,HANDICAP!$A$3:$A$165,HANDICAP!$B$3:$B$165))))</f>
        <v>199</v>
      </c>
      <c r="AG54" s="17" t="str">
        <f>$C$196</f>
        <v>Des Harding</v>
      </c>
      <c r="AH54" s="17">
        <f>IF($M$196=0,0,($M$196+(LOOKUP($D$196,HANDICAP!$A$3:$A$165,HANDICAP!$B$3:$B$165))))</f>
        <v>234</v>
      </c>
      <c r="AI54" s="17">
        <f>$C$198</f>
        <v>0</v>
      </c>
      <c r="AJ54" s="17">
        <f>IF($N$198=0,0,($N$198+(LOOKUP($D$198,HANDICAP!$A$3:$A$165,HANDICAP!$B$3:$B$165))))</f>
        <v>0</v>
      </c>
    </row>
    <row r="55" spans="1:36" ht="12.75" customHeight="1">
      <c r="A55" s="105"/>
      <c r="B55" s="17">
        <v>8</v>
      </c>
      <c r="C55" s="40" t="str">
        <f>PAIRS!E29</f>
        <v>Shane Burton Williams</v>
      </c>
      <c r="D55" s="40">
        <f>PAIRS!F29</f>
        <v>120</v>
      </c>
      <c r="E55" s="98"/>
      <c r="F55" s="100"/>
      <c r="G55" s="44">
        <f>PAIRS!J29</f>
        <v>101</v>
      </c>
      <c r="H55" s="40">
        <f>PAIRS!L29</f>
        <v>119</v>
      </c>
      <c r="I55" s="61">
        <f>PAIRS!N29</f>
        <v>117</v>
      </c>
      <c r="J55" s="94"/>
      <c r="K55" s="44">
        <f>PAIRS!Q29</f>
        <v>121</v>
      </c>
      <c r="L55" s="94"/>
      <c r="M55" s="40">
        <f>PAIRS!S29</f>
        <v>134</v>
      </c>
      <c r="N55" s="61">
        <f>PAIRS!U29</f>
        <v>105</v>
      </c>
      <c r="O55" s="94"/>
      <c r="P55" s="94"/>
      <c r="S55" s="17" t="str">
        <f>$C$196</f>
        <v>Des Harding</v>
      </c>
      <c r="T55" s="17">
        <f>IF($I$196=0,0,($G$196+$H$196+$I$196+(3*(LOOKUP($D$196,HANDICAP!$A$3:$A$165,HANDICAP!$B$3:$B$165)))))</f>
        <v>653</v>
      </c>
      <c r="U55" s="17" t="str">
        <f>$C$213</f>
        <v>Rick Yorston</v>
      </c>
      <c r="V55" s="17">
        <f>IF($N$213=0,0,($N$213+$M$213+$K$213+(3*(LOOKUP($D$213,HANDICAP!$A$3:$A$165,HANDICAP!$B$3:$B$165)))))</f>
        <v>651</v>
      </c>
      <c r="W55" s="17"/>
      <c r="X55" s="17"/>
      <c r="Y55" s="17" t="str">
        <f>$C$210</f>
        <v>Pip Wellsteed</v>
      </c>
      <c r="Z55" s="17">
        <f>IF($G$210=0,0,($G$210+(LOOKUP($D$210,HANDICAP!$A$3:$A$165,HANDICAP!$B$3:$B$165))))</f>
        <v>254</v>
      </c>
      <c r="AA55" s="17">
        <f>$C$203</f>
        <v>0</v>
      </c>
      <c r="AB55" s="17">
        <f>IF($H$203=0,0,($H$203+(LOOKUP($D$203,HANDICAP!$A$3:$A$165,HANDICAP!$B$3:$B$165))))</f>
        <v>0</v>
      </c>
      <c r="AC55" s="17" t="str">
        <f>$C$214</f>
        <v>Paul Maddocks</v>
      </c>
      <c r="AD55" s="17">
        <f>IF($I$214=0,0,($I$214+(LOOKUP($D$214,HANDICAP!$A$3:$A$165,HANDICAP!$B$3:$B$165))))</f>
        <v>239</v>
      </c>
      <c r="AE55" s="17" t="str">
        <f>$C$186</f>
        <v>Val Hopcraft</v>
      </c>
      <c r="AF55" s="17">
        <f>IF($K$186=0,0,($K$186+(LOOKUP($D$186,HANDICAP!$A$3:$A$165,HANDICAP!$B$3:$B$165))))</f>
        <v>234</v>
      </c>
      <c r="AG55" s="17">
        <f>$C$198</f>
        <v>0</v>
      </c>
      <c r="AH55" s="17">
        <f>IF($M$198=0,0,($M$198+(LOOKUP($D$198,HANDICAP!$A$3:$A$165,HANDICAP!$B$3:$B$165))))</f>
        <v>0</v>
      </c>
      <c r="AI55" s="17" t="str">
        <f>$C$189</f>
        <v>Luke Timbrell</v>
      </c>
      <c r="AJ55" s="17">
        <f>IF($N$189=0,0,($N$189+(LOOKUP($D$189,HANDICAP!$A$3:$A$165,HANDICAP!$B$3:$B$165))))</f>
        <v>189</v>
      </c>
    </row>
    <row r="56" spans="1:36" ht="12.75" customHeight="1">
      <c r="A56" s="95">
        <f>PAIRS!A30</f>
        <v>24</v>
      </c>
      <c r="B56" s="17">
        <v>7</v>
      </c>
      <c r="C56" s="41">
        <f>PAIRS!C30</f>
        <v>0</v>
      </c>
      <c r="D56" s="41">
        <f>PAIRS!D30</f>
        <v>0</v>
      </c>
      <c r="E56" s="97">
        <f>PAIRS!G30</f>
        <v>0</v>
      </c>
      <c r="F56" s="99">
        <f>PAIRS!H30</f>
        <v>0</v>
      </c>
      <c r="G56" s="63">
        <f>PAIRS!I30</f>
        <v>0</v>
      </c>
      <c r="H56" s="38">
        <f>PAIRS!K30</f>
        <v>0</v>
      </c>
      <c r="I56" s="64">
        <f>PAIRS!M30</f>
        <v>0</v>
      </c>
      <c r="J56" s="93">
        <f>PAIRS!O30</f>
        <v>0</v>
      </c>
      <c r="K56" s="63">
        <f>PAIRS!P30</f>
        <v>0</v>
      </c>
      <c r="L56" s="93"/>
      <c r="M56" s="38">
        <f>PAIRS!R30</f>
        <v>0</v>
      </c>
      <c r="N56" s="64">
        <f>PAIRS!T30</f>
        <v>0</v>
      </c>
      <c r="O56" s="93">
        <f>PAIRS!V30</f>
        <v>0</v>
      </c>
      <c r="P56" s="93">
        <f>PAIRS!W30</f>
        <v>0</v>
      </c>
      <c r="S56" s="17" t="str">
        <f>$C$194</f>
        <v>Sandy Church</v>
      </c>
      <c r="T56" s="17">
        <f>IF($I$194=0,0,($G$194+$H$194+$I$194+(3*(LOOKUP($D$194,HANDICAP!$A$3:$A$165,HANDICAP!$B$3:$B$165)))))</f>
        <v>680</v>
      </c>
      <c r="U56" s="17" t="str">
        <f>$C$196</f>
        <v>Des Harding</v>
      </c>
      <c r="V56" s="17">
        <f>IF($N$196=0,0,($N$196+$M$196+$K$196+(3*(LOOKUP($D$196,HANDICAP!$A$3:$A$165,HANDICAP!$B$3:$B$165)))))</f>
        <v>679</v>
      </c>
      <c r="W56" s="17"/>
      <c r="X56" s="17"/>
      <c r="Y56" s="17" t="str">
        <f>$C$204</f>
        <v>Craig MacPherson</v>
      </c>
      <c r="Z56" s="17">
        <f>IF($G$204=0,0,($G$204+(LOOKUP($D$204,HANDICAP!$A$3:$A$165,HANDICAP!$B$3:$B$165))))</f>
        <v>270</v>
      </c>
      <c r="AA56" s="17" t="str">
        <f>$C$210</f>
        <v>Pip Wellsteed</v>
      </c>
      <c r="AB56" s="17">
        <f>IF($H$210=0,0,($H$210+(LOOKUP($D$210,HANDICAP!$A$3:$A$165,HANDICAP!$B$3:$B$165))))</f>
        <v>241</v>
      </c>
      <c r="AC56" s="17" t="str">
        <f>$C$194</f>
        <v>Sandy Church</v>
      </c>
      <c r="AD56" s="17">
        <f>IF($I$194=0,0,($I$194+(LOOKUP($D$194,HANDICAP!$A$3:$A$165,HANDICAP!$B$3:$B$165))))</f>
        <v>241</v>
      </c>
      <c r="AE56" s="17" t="str">
        <f>$C$205</f>
        <v>Chris Maddocks</v>
      </c>
      <c r="AF56" s="17">
        <f>IF($K$205=0,0,($K$205+(LOOKUP($D$205,HANDICAP!$A$3:$A$165,HANDICAP!$B$3:$B$165))))</f>
        <v>265</v>
      </c>
      <c r="AG56" s="17" t="str">
        <f>$C$214</f>
        <v>Paul Maddocks</v>
      </c>
      <c r="AH56" s="17">
        <f>IF($M$214=0,0,($M$214+(LOOKUP($D$214,HANDICAP!$A$3:$A$165,HANDICAP!$B$3:$B$165))))</f>
        <v>252</v>
      </c>
      <c r="AI56" s="17">
        <f>$C$200</f>
        <v>0</v>
      </c>
      <c r="AJ56" s="17">
        <f>IF($N$200=0,0,($N$200+(LOOKUP($D$200,HANDICAP!$A$3:$A$165,HANDICAP!$B$3:$B$165))))</f>
        <v>0</v>
      </c>
    </row>
    <row r="57" spans="1:36" ht="12.75" customHeight="1">
      <c r="A57" s="105"/>
      <c r="B57" s="17">
        <v>8</v>
      </c>
      <c r="C57" s="40">
        <f>PAIRS!E30</f>
        <v>0</v>
      </c>
      <c r="D57" s="40">
        <f>PAIRS!F30</f>
        <v>0</v>
      </c>
      <c r="E57" s="98"/>
      <c r="F57" s="100"/>
      <c r="G57" s="44">
        <f>PAIRS!J30</f>
        <v>0</v>
      </c>
      <c r="H57" s="40">
        <f>PAIRS!L30</f>
        <v>0</v>
      </c>
      <c r="I57" s="61">
        <f>PAIRS!N30</f>
        <v>0</v>
      </c>
      <c r="J57" s="94"/>
      <c r="K57" s="44">
        <f>PAIRS!Q30</f>
        <v>0</v>
      </c>
      <c r="L57" s="94"/>
      <c r="M57" s="40">
        <f>PAIRS!S30</f>
        <v>0</v>
      </c>
      <c r="N57" s="61">
        <f>PAIRS!U30</f>
        <v>0</v>
      </c>
      <c r="O57" s="94"/>
      <c r="P57" s="94"/>
      <c r="S57" s="17" t="str">
        <f>$C$207</f>
        <v>James Baker</v>
      </c>
      <c r="T57" s="17">
        <f>IF($I$207=0,0,($G$207+$H$207+$I$207+(3*(LOOKUP($D$207,HANDICAP!$A$3:$A$165,HANDICAP!$B$3:$B$165)))))</f>
        <v>725</v>
      </c>
      <c r="U57" s="17" t="str">
        <f>$C$206</f>
        <v>Kylie Bromley</v>
      </c>
      <c r="V57" s="17">
        <f>IF($N$206=0,0,($N$206+$M$206+$K$206+(3*(LOOKUP($D$206,HANDICAP!$A$3:$A$165,HANDICAP!$B$3:$B$165)))))</f>
        <v>685</v>
      </c>
      <c r="W57" s="17"/>
      <c r="X57" s="17"/>
      <c r="Y57" s="17" t="str">
        <f>$C$196</f>
        <v>Des Harding</v>
      </c>
      <c r="Z57" s="17">
        <f>IF($G$196=0,0,($G$196+(LOOKUP($D$196,HANDICAP!$A$3:$A$165,HANDICAP!$B$3:$B$165))))</f>
        <v>208</v>
      </c>
      <c r="AA57" s="17" t="str">
        <f>$C$196</f>
        <v>Des Harding</v>
      </c>
      <c r="AB57" s="17">
        <f>IF($H$196=0,0,($H$196+(LOOKUP($D$196,HANDICAP!$A$3:$A$165,HANDICAP!$B$3:$B$165))))</f>
        <v>216</v>
      </c>
      <c r="AC57" s="17" t="str">
        <f>$C$186</f>
        <v>Val Hopcraft</v>
      </c>
      <c r="AD57" s="17">
        <f>IF($I$186=0,0,($I$186+(LOOKUP($D$186,HANDICAP!$A$3:$A$165,HANDICAP!$B$3:$B$165))))</f>
        <v>215</v>
      </c>
      <c r="AE57" s="17" t="str">
        <f>$C$210</f>
        <v>Pip Wellsteed</v>
      </c>
      <c r="AF57" s="17">
        <f>IF($K$210=0,0,($K$210+(LOOKUP($D$210,HANDICAP!$A$3:$A$165,HANDICAP!$B$3:$B$165))))</f>
        <v>194</v>
      </c>
      <c r="AG57" s="17" t="str">
        <f>$C$213</f>
        <v>Rick Yorston</v>
      </c>
      <c r="AH57" s="17">
        <f>IF($M$213=0,0,($M$213+(LOOKUP($D$213,HANDICAP!$A$3:$A$165,HANDICAP!$B$3:$B$165))))</f>
        <v>217</v>
      </c>
      <c r="AI57" s="17" t="str">
        <f>$C$213</f>
        <v>Rick Yorston</v>
      </c>
      <c r="AJ57" s="17">
        <f>IF($N$213=0,0,($N$213+(LOOKUP($D$213,HANDICAP!$A$3:$A$165,HANDICAP!$B$3:$B$165))))</f>
        <v>196</v>
      </c>
    </row>
    <row r="58" spans="1:36" ht="12.75" customHeight="1">
      <c r="A58" s="95">
        <f>PAIRS!A31</f>
        <v>25</v>
      </c>
      <c r="B58" s="17">
        <v>7</v>
      </c>
      <c r="C58" s="41">
        <f>PAIRS!C31</f>
        <v>0</v>
      </c>
      <c r="D58" s="41">
        <f>PAIRS!D31</f>
        <v>0</v>
      </c>
      <c r="E58" s="97">
        <f>PAIRS!G31</f>
        <v>0</v>
      </c>
      <c r="F58" s="99">
        <f>PAIRS!H31</f>
        <v>0</v>
      </c>
      <c r="G58" s="63">
        <f>PAIRS!I31</f>
        <v>0</v>
      </c>
      <c r="H58" s="38">
        <f>PAIRS!K31</f>
        <v>0</v>
      </c>
      <c r="I58" s="64">
        <f>PAIRS!M31</f>
        <v>0</v>
      </c>
      <c r="J58" s="93">
        <f>PAIRS!O31</f>
        <v>0</v>
      </c>
      <c r="K58" s="63">
        <f>PAIRS!P31</f>
        <v>0</v>
      </c>
      <c r="L58" s="93"/>
      <c r="M58" s="38">
        <f>PAIRS!R31</f>
        <v>0</v>
      </c>
      <c r="N58" s="64">
        <f>PAIRS!T31</f>
        <v>0</v>
      </c>
      <c r="O58" s="93">
        <f>PAIRS!V31</f>
        <v>0</v>
      </c>
      <c r="P58" s="93">
        <f>PAIRS!W31</f>
        <v>0</v>
      </c>
      <c r="S58" s="17" t="str">
        <f>$C$209</f>
        <v>Shay Lowthian</v>
      </c>
      <c r="T58" s="17">
        <f>IF($I$209=0,0,($G$209+$H$209+$I$209+(3*(LOOKUP($D$209,HANDICAP!$A$3:$A$165,HANDICAP!$B$3:$B$165)))))</f>
        <v>609</v>
      </c>
      <c r="U58" s="17" t="str">
        <f>$C$210</f>
        <v>Pip Wellsteed</v>
      </c>
      <c r="V58" s="17">
        <f>IF($N$210=0,0,($N$210+$M$210+$K$210+(3*(LOOKUP($D$210,HANDICAP!$A$3:$A$165,HANDICAP!$B$3:$B$165)))))</f>
        <v>634</v>
      </c>
      <c r="W58" s="17"/>
      <c r="X58" s="17"/>
      <c r="Y58" s="17" t="str">
        <f>$C$209</f>
        <v>Shay Lowthian</v>
      </c>
      <c r="Z58" s="17">
        <f>IF($G$209=0,0,($G$209+(LOOKUP($D$209,HANDICAP!$A$3:$A$165,HANDICAP!$B$3:$B$165))))</f>
        <v>207</v>
      </c>
      <c r="AA58" s="17" t="str">
        <f>$C$194</f>
        <v>Sandy Church</v>
      </c>
      <c r="AB58" s="17">
        <f>IF($H$194=0,0,($H$194+(LOOKUP($D$194,HANDICAP!$A$3:$A$165,HANDICAP!$B$3:$B$165))))</f>
        <v>208</v>
      </c>
      <c r="AC58" s="17" t="str">
        <f>$C$213</f>
        <v>Rick Yorston</v>
      </c>
      <c r="AD58" s="17">
        <f>IF($I$213=0,0,($I$213+(LOOKUP($D$213,HANDICAP!$A$3:$A$165,HANDICAP!$B$3:$B$165))))</f>
        <v>206</v>
      </c>
      <c r="AE58" s="17" t="str">
        <f>$C$214</f>
        <v>Paul Maddocks</v>
      </c>
      <c r="AF58" s="17">
        <f>IF($K$214=0,0,($K$214+(LOOKUP($D$214,HANDICAP!$A$3:$A$165,HANDICAP!$B$3:$B$165))))</f>
        <v>219</v>
      </c>
      <c r="AG58" s="17" t="str">
        <f>$C$189</f>
        <v>Luke Timbrell</v>
      </c>
      <c r="AH58" s="17">
        <f>IF($M$189=0,0,($M$189+(LOOKUP($D$189,HANDICAP!$A$3:$A$165,HANDICAP!$B$3:$B$165))))</f>
        <v>211</v>
      </c>
      <c r="AI58" s="17" t="str">
        <f>$C$193</f>
        <v>Craig Macpherson</v>
      </c>
      <c r="AJ58" s="17">
        <f>IF($N$193=0,0,($N$193+(LOOKUP($D$193,HANDICAP!$A$3:$A$165,HANDICAP!$B$3:$B$165))))</f>
        <v>183</v>
      </c>
    </row>
    <row r="59" spans="1:36" ht="12.75" customHeight="1">
      <c r="A59" s="105"/>
      <c r="B59" s="17">
        <v>8</v>
      </c>
      <c r="C59" s="40">
        <f>PAIRS!E31</f>
        <v>0</v>
      </c>
      <c r="D59" s="40">
        <f>PAIRS!F31</f>
        <v>0</v>
      </c>
      <c r="E59" s="98"/>
      <c r="F59" s="100"/>
      <c r="G59" s="44">
        <f>PAIRS!J31</f>
        <v>0</v>
      </c>
      <c r="H59" s="40">
        <f>PAIRS!L31</f>
        <v>0</v>
      </c>
      <c r="I59" s="61">
        <f>PAIRS!N31</f>
        <v>0</v>
      </c>
      <c r="J59" s="94"/>
      <c r="K59" s="44">
        <f>PAIRS!Q31</f>
        <v>0</v>
      </c>
      <c r="L59" s="94"/>
      <c r="M59" s="40">
        <f>PAIRS!S31</f>
        <v>0</v>
      </c>
      <c r="N59" s="61">
        <f>PAIRS!U31</f>
        <v>0</v>
      </c>
      <c r="O59" s="94"/>
      <c r="P59" s="94"/>
      <c r="S59" s="17" t="str">
        <f>$C$204</f>
        <v>Craig MacPherson</v>
      </c>
      <c r="T59" s="17">
        <f>IF($I$204=0,0,($G$204+$H$204+$I$204+(3*(LOOKUP($D$204,HANDICAP!$A$3:$A$165,HANDICAP!$B$3:$B$165)))))</f>
        <v>703</v>
      </c>
      <c r="U59" s="17" t="str">
        <f>$C$189</f>
        <v>Luke Timbrell</v>
      </c>
      <c r="V59" s="17">
        <f>IF($N$189=0,0,($N$189+$M$189+$K$189+(3*(LOOKUP($D$189,HANDICAP!$A$3:$A$165,HANDICAP!$B$3:$B$165)))))</f>
        <v>552</v>
      </c>
      <c r="W59" s="17"/>
      <c r="X59" s="17"/>
      <c r="Y59" s="17" t="str">
        <f>$C$214</f>
        <v>Paul Maddocks</v>
      </c>
      <c r="Z59" s="17">
        <f>IF($G$214=0,0,($G$214+(LOOKUP($D$214,HANDICAP!$A$3:$A$165,HANDICAP!$B$3:$B$165))))</f>
        <v>206</v>
      </c>
      <c r="AA59" s="17" t="str">
        <f>$C$215</f>
        <v>Ian Broster</v>
      </c>
      <c r="AB59" s="17">
        <f>IF($H$215=0,0,($H$215+(LOOKUP($D$215,HANDICAP!$A$3:$A$165,HANDICAP!$B$3:$B$165))))</f>
        <v>263</v>
      </c>
      <c r="AC59" s="17">
        <f>$C$203</f>
        <v>0</v>
      </c>
      <c r="AD59" s="17">
        <f>IF($I$203=0,0,($I$203+(LOOKUP($D$203,HANDICAP!$A$3:$A$165,HANDICAP!$B$3:$B$165))))</f>
        <v>0</v>
      </c>
      <c r="AE59" s="17" t="str">
        <f>$C$213</f>
        <v>Rick Yorston</v>
      </c>
      <c r="AF59" s="17">
        <f>IF($K$213=0,0,($K$213+(LOOKUP($D$213,HANDICAP!$A$3:$A$165,HANDICAP!$B$3:$B$165))))</f>
        <v>238</v>
      </c>
      <c r="AG59" s="17" t="str">
        <f>$C$206</f>
        <v>Kylie Bromley</v>
      </c>
      <c r="AH59" s="17">
        <f>IF($M$206=0,0,($M$206+(LOOKUP($D$206,HANDICAP!$A$3:$A$165,HANDICAP!$B$3:$B$165))))</f>
        <v>205</v>
      </c>
      <c r="AI59" s="17" t="str">
        <f>$C$206</f>
        <v>Kylie Bromley</v>
      </c>
      <c r="AJ59" s="17">
        <f>IF($N$206=0,0,($N$206+(LOOKUP($D$206,HANDICAP!$A$3:$A$165,HANDICAP!$B$3:$B$165))))</f>
        <v>262</v>
      </c>
    </row>
    <row r="60" spans="1:36" ht="12.75" customHeight="1" thickBot="1">
      <c r="A60" s="107">
        <f>PAIRS!A32</f>
        <v>26</v>
      </c>
      <c r="B60" s="17">
        <v>7</v>
      </c>
      <c r="C60" s="41">
        <f>PAIRS!C32</f>
        <v>0</v>
      </c>
      <c r="D60" s="41">
        <f>PAIRS!D32</f>
        <v>0</v>
      </c>
      <c r="E60" s="109">
        <f>PAIRS!G32</f>
        <v>0</v>
      </c>
      <c r="F60" s="111">
        <f>PAIRS!H32</f>
        <v>0</v>
      </c>
      <c r="G60" s="63">
        <f>PAIRS!I32</f>
        <v>0</v>
      </c>
      <c r="H60" s="38">
        <f>PAIRS!K32</f>
        <v>0</v>
      </c>
      <c r="I60" s="64">
        <f>PAIRS!M32</f>
        <v>0</v>
      </c>
      <c r="J60" s="101">
        <f>PAIRS!O32</f>
        <v>0</v>
      </c>
      <c r="K60" s="63">
        <f>PAIRS!P32</f>
        <v>0</v>
      </c>
      <c r="L60" s="101"/>
      <c r="M60" s="38">
        <f>PAIRS!R32</f>
        <v>0</v>
      </c>
      <c r="N60" s="64">
        <f>PAIRS!T32</f>
        <v>0</v>
      </c>
      <c r="O60" s="101">
        <f>PAIRS!V32</f>
        <v>0</v>
      </c>
      <c r="P60" s="101">
        <f>PAIRS!W32</f>
        <v>0</v>
      </c>
      <c r="S60" s="17" t="str">
        <f>$C$213</f>
        <v>Rick Yorston</v>
      </c>
      <c r="T60" s="17">
        <f>IF($I$213=0,0,($G$213+$H$213+$I$213+(3*(LOOKUP($D$213,HANDICAP!$A$3:$A$165,HANDICAP!$B$3:$B$165)))))</f>
        <v>696</v>
      </c>
      <c r="U60" s="17" t="str">
        <f>$C$214</f>
        <v>Paul Maddocks</v>
      </c>
      <c r="V60" s="17">
        <f>IF($N$214=0,0,($N$214+$M$214+$K$214+(3*(LOOKUP($D$214,HANDICAP!$A$3:$A$165,HANDICAP!$B$3:$B$165)))))</f>
        <v>733</v>
      </c>
      <c r="W60" s="17"/>
      <c r="X60" s="17"/>
      <c r="Y60" s="17" t="str">
        <f>$C$207</f>
        <v>James Baker</v>
      </c>
      <c r="Z60" s="17">
        <f>IF($G$207=0,0,($G$207+(LOOKUP($D$207,HANDICAP!$A$3:$A$165,HANDICAP!$B$3:$B$165))))</f>
        <v>280</v>
      </c>
      <c r="AA60" s="17" t="str">
        <f>$C$209</f>
        <v>Shay Lowthian</v>
      </c>
      <c r="AB60" s="17">
        <f>IF($H$209=0,0,($H$209+(LOOKUP($D$209,HANDICAP!$A$3:$A$165,HANDICAP!$B$3:$B$165))))</f>
        <v>176</v>
      </c>
      <c r="AC60" s="17" t="str">
        <f>$C$204</f>
        <v>Craig MacPherson</v>
      </c>
      <c r="AD60" s="17">
        <f>IF($I$204=0,0,($I$204+(LOOKUP($D$204,HANDICAP!$A$3:$A$165,HANDICAP!$B$3:$B$165))))</f>
        <v>258</v>
      </c>
      <c r="AE60" s="17">
        <f>$C$198</f>
        <v>0</v>
      </c>
      <c r="AF60" s="17">
        <f>IF($K$198=0,0,($K$198+(LOOKUP($D$198,HANDICAP!$A$3:$A$165,HANDICAP!$B$3:$B$165))))</f>
        <v>0</v>
      </c>
      <c r="AG60" s="17" t="str">
        <f>$C$209</f>
        <v>Shay Lowthian</v>
      </c>
      <c r="AH60" s="17">
        <f>IF($M$209=0,0,($M$209+(LOOKUP($D$209,HANDICAP!$A$3:$A$165,HANDICAP!$B$3:$B$165))))</f>
        <v>235</v>
      </c>
      <c r="AI60" s="17" t="str">
        <f>$C$188</f>
        <v>Andy Preece</v>
      </c>
      <c r="AJ60" s="17">
        <f>IF($N$188=0,0,($N$188+(LOOKUP($D$188,HANDICAP!$A$3:$A$165,HANDICAP!$B$3:$B$165))))</f>
        <v>236</v>
      </c>
    </row>
    <row r="61" spans="1:36" ht="12.75" customHeight="1">
      <c r="A61" s="108"/>
      <c r="B61" s="38">
        <v>8</v>
      </c>
      <c r="C61" s="46">
        <f>PAIRS!E32</f>
        <v>0</v>
      </c>
      <c r="D61" s="46">
        <f>PAIRS!F32</f>
        <v>0</v>
      </c>
      <c r="E61" s="110"/>
      <c r="F61" s="112"/>
      <c r="G61" s="44">
        <f>PAIRS!J32</f>
        <v>0</v>
      </c>
      <c r="H61" s="40">
        <f>PAIRS!L32</f>
        <v>0</v>
      </c>
      <c r="I61" s="61">
        <f>PAIRS!N32</f>
        <v>0</v>
      </c>
      <c r="J61" s="102"/>
      <c r="K61" s="44">
        <f>PAIRS!Q32</f>
        <v>0</v>
      </c>
      <c r="L61" s="102"/>
      <c r="M61" s="40">
        <f>PAIRS!S32</f>
        <v>0</v>
      </c>
      <c r="N61" s="61">
        <f>PAIRS!U32</f>
        <v>0</v>
      </c>
      <c r="O61" s="102"/>
      <c r="P61" s="102"/>
      <c r="S61" s="17">
        <f>$C$203</f>
        <v>0</v>
      </c>
      <c r="T61" s="17">
        <f>IF($I$203=0,0,($G$203+$H$203+$I$203+(3*(LOOKUP($D$203,HANDICAP!$A$3:$A$165,HANDICAP!$B$3:$B$165)))))</f>
        <v>0</v>
      </c>
      <c r="U61" s="17">
        <f>$C$200</f>
        <v>0</v>
      </c>
      <c r="V61" s="17">
        <f>IF($N$200=0,0,($N$200+$M$200+$K$200+(3*(LOOKUP($D$200,HANDICAP!$A$3:$A$165,HANDICAP!$B$3:$B$165)))))</f>
        <v>0</v>
      </c>
      <c r="W61" s="17"/>
      <c r="X61" s="17"/>
      <c r="Y61" s="17" t="str">
        <f>$C$194</f>
        <v>Sandy Church</v>
      </c>
      <c r="Z61" s="17">
        <f>IF($G$194=0,0,($G$194+(LOOKUP($D$194,HANDICAP!$A$3:$A$165,HANDICAP!$B$3:$B$165))))</f>
        <v>231</v>
      </c>
      <c r="AA61" s="17">
        <f>$C$198</f>
        <v>0</v>
      </c>
      <c r="AB61" s="17">
        <f>IF($H$198=0,0,($H$198+(LOOKUP($D$198,HANDICAP!$A$3:$A$165,HANDICAP!$B$3:$B$165))))</f>
        <v>0</v>
      </c>
      <c r="AC61" s="17" t="str">
        <f>$C$205</f>
        <v>Chris Maddocks</v>
      </c>
      <c r="AD61" s="17">
        <f>IF($I$205=0,0,($I$205+(LOOKUP($D$205,HANDICAP!$A$3:$A$165,HANDICAP!$B$3:$B$165))))</f>
        <v>242</v>
      </c>
      <c r="AE61" s="17" t="str">
        <f>$C$208</f>
        <v>Kayleigh Lowthian</v>
      </c>
      <c r="AF61" s="17">
        <f>IF($K$208=0,0,($K$208+(LOOKUP($D$208,HANDICAP!$A$3:$A$165,HANDICAP!$B$3:$B$165))))</f>
        <v>217</v>
      </c>
      <c r="AG61" s="17">
        <f>$C$203</f>
        <v>0</v>
      </c>
      <c r="AH61" s="17">
        <f>IF($M$203=0,0,($M$203+(LOOKUP($D$203,HANDICAP!$A$3:$A$165,HANDICAP!$B$3:$B$165))))</f>
        <v>0</v>
      </c>
      <c r="AI61" s="17" t="str">
        <f>$C$195</f>
        <v>Peter Fyles</v>
      </c>
      <c r="AJ61" s="17">
        <f>IF($N$195=0,0,($N$195+(LOOKUP($D$195,HANDICAP!$A$3:$A$165,HANDICAP!$B$3:$B$165))))</f>
        <v>216</v>
      </c>
    </row>
    <row r="62" spans="1:36" ht="12.75" customHeight="1" thickBot="1">
      <c r="A62" s="107">
        <f>PAIRS!A33</f>
        <v>27</v>
      </c>
      <c r="B62" s="17">
        <v>7</v>
      </c>
      <c r="C62" s="41">
        <f>PAIRS!C33</f>
        <v>0</v>
      </c>
      <c r="D62" s="41">
        <f>PAIRS!D33</f>
        <v>0</v>
      </c>
      <c r="E62" s="109">
        <f>PAIRS!G33</f>
        <v>0</v>
      </c>
      <c r="F62" s="111">
        <f>PAIRS!H33</f>
        <v>0</v>
      </c>
      <c r="G62" s="63">
        <f>PAIRS!I33</f>
        <v>0</v>
      </c>
      <c r="H62" s="38">
        <f>PAIRS!K33</f>
        <v>0</v>
      </c>
      <c r="I62" s="64">
        <f>PAIRS!M33</f>
        <v>0</v>
      </c>
      <c r="J62" s="101">
        <f>PAIRS!O33</f>
        <v>0</v>
      </c>
      <c r="K62" s="63">
        <f>PAIRS!P33</f>
        <v>0</v>
      </c>
      <c r="L62" s="101"/>
      <c r="M62" s="38">
        <f>PAIRS!R33</f>
        <v>0</v>
      </c>
      <c r="N62" s="64">
        <f>PAIRS!T33</f>
        <v>0</v>
      </c>
      <c r="O62" s="101">
        <f>PAIRS!V33</f>
        <v>0</v>
      </c>
      <c r="P62" s="101">
        <f>PAIRS!W33</f>
        <v>0</v>
      </c>
      <c r="S62" s="17" t="str">
        <f>$C$214</f>
        <v>Paul Maddocks</v>
      </c>
      <c r="T62" s="17">
        <f>IF($I$214=0,0,($G$214+$H$214+$I$214+(3*(LOOKUP($D$214,HANDICAP!$A$3:$A$165,HANDICAP!$B$3:$B$165)))))</f>
        <v>686</v>
      </c>
      <c r="U62" s="17" t="str">
        <f>$C$209</f>
        <v>Shay Lowthian</v>
      </c>
      <c r="V62" s="17">
        <f>IF($N$209=0,0,($N$209+$M$209+$K$209+(3*(LOOKUP($D$209,HANDICAP!$A$3:$A$165,HANDICAP!$B$3:$B$165)))))</f>
        <v>653</v>
      </c>
      <c r="W62" s="17"/>
      <c r="X62" s="17"/>
      <c r="Y62" s="17">
        <f>$C$198</f>
        <v>0</v>
      </c>
      <c r="Z62" s="17">
        <f>IF($G$198=0,0,($G$198+(LOOKUP($D$198,HANDICAP!$A$3:$A$165,HANDICAP!$B$3:$B$165))))</f>
        <v>0</v>
      </c>
      <c r="AA62" s="17">
        <f>$C$200</f>
        <v>0</v>
      </c>
      <c r="AB62" s="17">
        <f>IF($H$200=0,0,($H$200+(LOOKUP($D$200,HANDICAP!$A$3:$A$165,HANDICAP!$B$3:$B$165))))</f>
        <v>0</v>
      </c>
      <c r="AC62" s="17" t="str">
        <f>$C$196</f>
        <v>Des Harding</v>
      </c>
      <c r="AD62" s="17">
        <f>IF($I$196=0,0,($I$196+(LOOKUP($D$196,HANDICAP!$A$3:$A$165,HANDICAP!$B$3:$B$165))))</f>
        <v>229</v>
      </c>
      <c r="AE62" s="17" t="str">
        <f>$C$188</f>
        <v>Andy Preece</v>
      </c>
      <c r="AF62" s="17">
        <f>IF($K$188=0,0,($K$188+(LOOKUP($D$188,HANDICAP!$A$3:$A$165,HANDICAP!$B$3:$B$165))))</f>
        <v>255</v>
      </c>
      <c r="AG62" s="17">
        <f>$C$200</f>
        <v>0</v>
      </c>
      <c r="AH62" s="17">
        <f>IF($M$200=0,0,($M$200+(LOOKUP($D$200,HANDICAP!$A$3:$A$165,HANDICAP!$B$3:$B$165))))</f>
        <v>0</v>
      </c>
      <c r="AI62" s="17" t="str">
        <f>$C$210</f>
        <v>Pip Wellsteed</v>
      </c>
      <c r="AJ62" s="17">
        <f>IF($N$210=0,0,($N$210+(LOOKUP($D$210,HANDICAP!$A$3:$A$165,HANDICAP!$B$3:$B$165))))</f>
        <v>190</v>
      </c>
    </row>
    <row r="63" spans="1:36" ht="12.75" customHeight="1">
      <c r="A63" s="113"/>
      <c r="B63" s="17">
        <v>8</v>
      </c>
      <c r="C63" s="40">
        <f>PAIRS!E33</f>
        <v>0</v>
      </c>
      <c r="D63" s="40">
        <f>PAIRS!F33</f>
        <v>0</v>
      </c>
      <c r="E63" s="114"/>
      <c r="F63" s="115"/>
      <c r="G63" s="44">
        <f>PAIRS!J33</f>
        <v>0</v>
      </c>
      <c r="H63" s="40">
        <f>PAIRS!L33</f>
        <v>0</v>
      </c>
      <c r="I63" s="61">
        <f>PAIRS!N33</f>
        <v>0</v>
      </c>
      <c r="J63" s="103"/>
      <c r="K63" s="44">
        <f>PAIRS!Q33</f>
        <v>0</v>
      </c>
      <c r="L63" s="103"/>
      <c r="M63" s="40">
        <f>PAIRS!S33</f>
        <v>0</v>
      </c>
      <c r="N63" s="61">
        <f>PAIRS!U33</f>
        <v>0</v>
      </c>
      <c r="O63" s="103"/>
      <c r="P63" s="103"/>
      <c r="S63" s="17" t="str">
        <f>$C$215</f>
        <v>Ian Broster</v>
      </c>
      <c r="T63" s="17">
        <f>IF($I$215=0,0,($G$215+$H$215+$I$215+(3*(LOOKUP($D$215,HANDICAP!$A$3:$A$165,HANDICAP!$B$3:$B$165)))))</f>
        <v>693</v>
      </c>
      <c r="U63" s="17" t="str">
        <f>$C$188</f>
        <v>Andy Preece</v>
      </c>
      <c r="V63" s="17">
        <f>IF($N$188=0,0,($N$188+$M$188+$K$188+(3*(LOOKUP($D$188,HANDICAP!$A$3:$A$165,HANDICAP!$B$3:$B$165)))))</f>
        <v>754</v>
      </c>
      <c r="W63" s="17"/>
      <c r="X63" s="17"/>
      <c r="Y63" s="17" t="str">
        <f>$C$191</f>
        <v>Dave Greig</v>
      </c>
      <c r="Z63" s="17">
        <f>IF($G$191=0,0,($G$191+(LOOKUP($D$191,HANDICAP!$A$3:$A$165,HANDICAP!$B$3:$B$165))))</f>
        <v>196</v>
      </c>
      <c r="AA63" s="17" t="str">
        <f>$C$204</f>
        <v>Craig MacPherson</v>
      </c>
      <c r="AB63" s="17">
        <f>IF($H$204=0,0,($H$204+(LOOKUP($D$204,HANDICAP!$A$3:$A$165,HANDICAP!$B$3:$B$165))))</f>
        <v>175</v>
      </c>
      <c r="AC63" s="17" t="str">
        <f>$C$209</f>
        <v>Shay Lowthian</v>
      </c>
      <c r="AD63" s="17">
        <f>IF($I$209=0,0,($I$209+(LOOKUP($D$209,HANDICAP!$A$3:$A$165,HANDICAP!$B$3:$B$165))))</f>
        <v>226</v>
      </c>
      <c r="AE63" s="17" t="str">
        <f>$C$206</f>
        <v>Kylie Bromley</v>
      </c>
      <c r="AF63" s="17">
        <f>IF($K$206=0,0,($K$206+(LOOKUP($D$206,HANDICAP!$A$3:$A$165,HANDICAP!$B$3:$B$165))))</f>
        <v>218</v>
      </c>
      <c r="AG63" s="17">
        <f>$C$201</f>
        <v>0</v>
      </c>
      <c r="AH63" s="17">
        <f>IF($M$201=0,0,($M$201+(LOOKUP($D$201,HANDICAP!$A$3:$A$165,HANDICAP!$B$3:$B$165))))</f>
        <v>0</v>
      </c>
      <c r="AI63" s="17">
        <f>$C$203</f>
        <v>0</v>
      </c>
      <c r="AJ63" s="17">
        <f>IF($N$203=0,0,($N$203+(LOOKUP($D$203,HANDICAP!$A$3:$A$165,HANDICAP!$B$3:$B$165))))</f>
        <v>0</v>
      </c>
    </row>
    <row r="64" spans="1:36" ht="12.75" customHeight="1">
      <c r="A64" s="95">
        <f>PAIRS!A34</f>
        <v>28</v>
      </c>
      <c r="B64" s="17">
        <v>7</v>
      </c>
      <c r="C64" s="41" t="str">
        <f>PAIRS!C34</f>
        <v>Dave Connor</v>
      </c>
      <c r="D64" s="41">
        <f>PAIRS!D34</f>
        <v>189</v>
      </c>
      <c r="E64" s="97" t="str">
        <f>PAIRS!G34</f>
        <v>RAF / Civil Service</v>
      </c>
      <c r="F64" s="99">
        <f>PAIRS!H34</f>
        <v>63</v>
      </c>
      <c r="G64" s="63">
        <f>PAIRS!I34</f>
        <v>186</v>
      </c>
      <c r="H64" s="38">
        <f>PAIRS!K34</f>
        <v>125</v>
      </c>
      <c r="I64" s="64">
        <f>PAIRS!M34</f>
        <v>164</v>
      </c>
      <c r="J64" s="93">
        <f>PAIRS!O34</f>
        <v>1232</v>
      </c>
      <c r="K64" s="63">
        <f>PAIRS!P34</f>
        <v>176</v>
      </c>
      <c r="L64" s="93"/>
      <c r="M64" s="38">
        <f>PAIRS!R34</f>
        <v>199</v>
      </c>
      <c r="N64" s="64">
        <f>PAIRS!T34</f>
        <v>138</v>
      </c>
      <c r="O64" s="93">
        <f>PAIRS!V34</f>
        <v>1166</v>
      </c>
      <c r="P64" s="93">
        <f>PAIRS!W34</f>
        <v>2398</v>
      </c>
      <c r="S64" s="17" t="str">
        <f>$C$186</f>
        <v>Val Hopcraft</v>
      </c>
      <c r="T64" s="17">
        <f>IF($I$186=0,0,($G$186+$H$186+$I$186+(3*(LOOKUP($D$186,HANDICAP!$A$3:$A$165,HANDICAP!$B$3:$B$165)))))</f>
        <v>737</v>
      </c>
      <c r="U64" s="17" t="str">
        <f>$C$208</f>
        <v>Kayleigh Lowthian</v>
      </c>
      <c r="V64" s="17">
        <f>IF($N$208=0,0,($N$208+$M$208+$K$208+(3*(LOOKUP($D$208,HANDICAP!$A$3:$A$165,HANDICAP!$B$3:$B$165)))))</f>
        <v>640</v>
      </c>
      <c r="W64" s="17"/>
      <c r="X64" s="17"/>
      <c r="Y64" s="17" t="str">
        <f>$C$208</f>
        <v>Kayleigh Lowthian</v>
      </c>
      <c r="Z64" s="17">
        <f>IF($G$208=0,0,($G$208+(LOOKUP($D$208,HANDICAP!$A$3:$A$165,HANDICAP!$B$3:$B$165))))</f>
        <v>237</v>
      </c>
      <c r="AA64" s="17">
        <f>$C$202</f>
        <v>0</v>
      </c>
      <c r="AB64" s="17">
        <f>IF($H$202=0,0,($H$202+(LOOKUP($D$202,HANDICAP!$A$3:$A$165,HANDICAP!$B$3:$B$165))))</f>
        <v>0</v>
      </c>
      <c r="AC64" s="17">
        <f>$C$202</f>
        <v>0</v>
      </c>
      <c r="AD64" s="17">
        <f>IF($I$202=0,0,($I$202+(LOOKUP($D$202,HANDICAP!$A$3:$A$165,HANDICAP!$B$3:$B$165))))</f>
        <v>0</v>
      </c>
      <c r="AE64" s="17" t="str">
        <f>$C$204</f>
        <v>Craig MacPherson</v>
      </c>
      <c r="AF64" s="17">
        <f>IF($K$204=0,0,($K$204+(LOOKUP($D$204,HANDICAP!$A$3:$A$165,HANDICAP!$B$3:$B$165))))</f>
        <v>255</v>
      </c>
      <c r="AG64" s="17" t="str">
        <f>$C$210</f>
        <v>Pip Wellsteed</v>
      </c>
      <c r="AH64" s="17">
        <f>IF($M$210=0,0,($M$210+(LOOKUP($D$210,HANDICAP!$A$3:$A$165,HANDICAP!$B$3:$B$165))))</f>
        <v>250</v>
      </c>
      <c r="AI64" s="17" t="str">
        <f>$C$215</f>
        <v>Ian Broster</v>
      </c>
      <c r="AJ64" s="17">
        <f>IF($N$215=0,0,($N$215+(LOOKUP($D$215,HANDICAP!$A$3:$A$165,HANDICAP!$B$3:$B$165))))</f>
        <v>226</v>
      </c>
    </row>
    <row r="65" spans="1:36" ht="12.75" customHeight="1">
      <c r="A65" s="105"/>
      <c r="B65" s="17">
        <v>8</v>
      </c>
      <c r="C65" s="40" t="str">
        <f>PAIRS!E34</f>
        <v>Les Keates</v>
      </c>
      <c r="D65" s="40">
        <f>PAIRS!F34</f>
        <v>186</v>
      </c>
      <c r="E65" s="98"/>
      <c r="F65" s="100"/>
      <c r="G65" s="44">
        <f>PAIRS!J34</f>
        <v>192</v>
      </c>
      <c r="H65" s="40">
        <f>PAIRS!L34</f>
        <v>183</v>
      </c>
      <c r="I65" s="61">
        <f>PAIRS!N34</f>
        <v>193</v>
      </c>
      <c r="J65" s="94"/>
      <c r="K65" s="44">
        <f>PAIRS!Q34</f>
        <v>141</v>
      </c>
      <c r="L65" s="94"/>
      <c r="M65" s="40">
        <f>PAIRS!S34</f>
        <v>156</v>
      </c>
      <c r="N65" s="61">
        <f>PAIRS!U34</f>
        <v>167</v>
      </c>
      <c r="O65" s="94"/>
      <c r="P65" s="94"/>
      <c r="S65" s="17">
        <f>$C$198</f>
        <v>0</v>
      </c>
      <c r="T65" s="17">
        <f>IF($I$198=0,0,($G$198+$H$198+$I$198+(3*(LOOKUP($D$198,HANDICAP!$A$3:$A$165,HANDICAP!$B$3:$B$165)))))</f>
        <v>0</v>
      </c>
      <c r="U65" s="17">
        <f>$C$203</f>
        <v>0</v>
      </c>
      <c r="V65" s="17">
        <f>IF($N$203=0,0,($N$203+$M$203+$K$203+(3*(LOOKUP($D$203,HANDICAP!$A$3:$A$165,HANDICAP!$B$3:$B$165)))))</f>
        <v>0</v>
      </c>
      <c r="W65" s="17"/>
      <c r="X65" s="17"/>
      <c r="Y65" s="17" t="str">
        <f>$C$193</f>
        <v>Craig Macpherson</v>
      </c>
      <c r="Z65" s="17">
        <f>IF($G$193=0,0,($G$193+(LOOKUP($D$193,HANDICAP!$A$3:$A$165,HANDICAP!$B$3:$B$165))))</f>
        <v>210</v>
      </c>
      <c r="AA65" s="17" t="str">
        <f>$C$187</f>
        <v>Rick Collins</v>
      </c>
      <c r="AB65" s="17">
        <f>IF($H$187=0,0,($H$187+(LOOKUP($D$187,HANDICAP!$A$3:$A$165,HANDICAP!$B$3:$B$165))))</f>
        <v>227</v>
      </c>
      <c r="AC65" s="17" t="str">
        <f>$C$191</f>
        <v>Dave Greig</v>
      </c>
      <c r="AD65" s="17">
        <f>IF($I$191=0,0,($I$191+(LOOKUP($D$191,HANDICAP!$A$3:$A$165,HANDICAP!$B$3:$B$165))))</f>
        <v>204</v>
      </c>
      <c r="AE65" s="17" t="str">
        <f>$C$212</f>
        <v>Martin Maybrey</v>
      </c>
      <c r="AF65" s="17">
        <f>IF($K$212=0,0,($K$212+(LOOKUP($D$212,HANDICAP!$A$3:$A$165,HANDICAP!$B$3:$B$165))))</f>
        <v>159</v>
      </c>
      <c r="AG65" s="17" t="str">
        <f>$C$194</f>
        <v>Sandy Church</v>
      </c>
      <c r="AH65" s="17">
        <f>IF($M$194=0,0,($M$194+(LOOKUP($D$194,HANDICAP!$A$3:$A$165,HANDICAP!$B$3:$B$165))))</f>
        <v>221</v>
      </c>
      <c r="AI65" s="17" t="str">
        <f>$C$208</f>
        <v>Kayleigh Lowthian</v>
      </c>
      <c r="AJ65" s="17">
        <f>IF($N$208=0,0,($N$208+(LOOKUP($D$208,HANDICAP!$A$3:$A$165,HANDICAP!$B$3:$B$165))))</f>
        <v>231</v>
      </c>
    </row>
    <row r="66" spans="1:36" ht="12.75" customHeight="1">
      <c r="A66" s="95">
        <f>PAIRS!A35</f>
        <v>29</v>
      </c>
      <c r="B66" s="17">
        <v>7</v>
      </c>
      <c r="C66" s="41" t="str">
        <f>PAIRS!C35</f>
        <v>Chris Maddocks</v>
      </c>
      <c r="D66" s="41">
        <f>PAIRS!D35</f>
        <v>203</v>
      </c>
      <c r="E66" s="97" t="str">
        <f>PAIRS!G35</f>
        <v>RAF Thomas Muller</v>
      </c>
      <c r="F66" s="99">
        <f>PAIRS!H35</f>
        <v>56</v>
      </c>
      <c r="G66" s="63">
        <f>PAIRS!I35</f>
        <v>204</v>
      </c>
      <c r="H66" s="38">
        <f>PAIRS!K35</f>
        <v>197</v>
      </c>
      <c r="I66" s="64">
        <f>PAIRS!M35</f>
        <v>227</v>
      </c>
      <c r="J66" s="93">
        <f>PAIRS!O35</f>
        <v>1377</v>
      </c>
      <c r="K66" s="63">
        <f>PAIRS!P35</f>
        <v>208</v>
      </c>
      <c r="L66" s="93"/>
      <c r="M66" s="38">
        <f>PAIRS!R35</f>
        <v>178</v>
      </c>
      <c r="N66" s="64">
        <f>PAIRS!T35</f>
        <v>242</v>
      </c>
      <c r="O66" s="93">
        <f>PAIRS!V35</f>
        <v>1435</v>
      </c>
      <c r="P66" s="93">
        <f>PAIRS!W35</f>
        <v>2812</v>
      </c>
      <c r="S66" s="17" t="str">
        <f>$C$191</f>
        <v>Dave Greig</v>
      </c>
      <c r="T66" s="17">
        <f>IF($I$191=0,0,($G$191+$H$191+$I$191+(3*(LOOKUP($D$191,HANDICAP!$A$3:$A$165,HANDICAP!$B$3:$B$165)))))</f>
        <v>606</v>
      </c>
      <c r="U66" s="17" t="str">
        <f>$C$194</f>
        <v>Sandy Church</v>
      </c>
      <c r="V66" s="17">
        <f>IF($N$194=0,0,($N$194+$M$194+$K$194+(3*(LOOKUP($D$194,HANDICAP!$A$3:$A$165,HANDICAP!$B$3:$B$165)))))</f>
        <v>752</v>
      </c>
      <c r="W66" s="17"/>
      <c r="X66" s="17"/>
      <c r="Y66" s="17">
        <f>$C$200</f>
        <v>0</v>
      </c>
      <c r="Z66" s="17">
        <f>IF($G$200=0,0,($G$200+(LOOKUP($D$200,HANDICAP!$A$3:$A$165,HANDICAP!$B$3:$B$165))))</f>
        <v>0</v>
      </c>
      <c r="AA66" s="17">
        <f>$C$201</f>
        <v>0</v>
      </c>
      <c r="AB66" s="17">
        <f>IF($H$201=0,0,($H$201+(LOOKUP($D$201,HANDICAP!$A$3:$A$165,HANDICAP!$B$3:$B$165))))</f>
        <v>0</v>
      </c>
      <c r="AC66" s="17" t="str">
        <f>$C$207</f>
        <v>James Baker</v>
      </c>
      <c r="AD66" s="17">
        <f>IF($I$207=0,0,($I$207+(LOOKUP($D$207,HANDICAP!$A$3:$A$165,HANDICAP!$B$3:$B$165))))</f>
        <v>253</v>
      </c>
      <c r="AE66" s="17" t="str">
        <f>$C$196</f>
        <v>Des Harding</v>
      </c>
      <c r="AF66" s="17">
        <f>IF($K$196=0,0,($K$196+(LOOKUP($D$196,HANDICAP!$A$3:$A$165,HANDICAP!$B$3:$B$165))))</f>
        <v>234</v>
      </c>
      <c r="AG66" s="17" t="str">
        <f>$C$215</f>
        <v>Ian Broster</v>
      </c>
      <c r="AH66" s="17">
        <f>IF($M$215=0,0,($M$215+(LOOKUP($D$215,HANDICAP!$A$3:$A$165,HANDICAP!$B$3:$B$165))))</f>
        <v>196</v>
      </c>
      <c r="AI66" s="17" t="str">
        <f>$C$191</f>
        <v>Dave Greig</v>
      </c>
      <c r="AJ66" s="17">
        <f>IF($N$191=0,0,($N$191+(LOOKUP($D$191,HANDICAP!$A$3:$A$165,HANDICAP!$B$3:$B$165))))</f>
        <v>216</v>
      </c>
    </row>
    <row r="67" spans="1:36" ht="12.75" customHeight="1">
      <c r="A67" s="105"/>
      <c r="B67" s="17">
        <v>8</v>
      </c>
      <c r="C67" s="40" t="str">
        <f>PAIRS!E35</f>
        <v>John Glasscoe</v>
      </c>
      <c r="D67" s="40">
        <f>PAIRS!F35</f>
        <v>182</v>
      </c>
      <c r="E67" s="98"/>
      <c r="F67" s="100"/>
      <c r="G67" s="44">
        <f>PAIRS!J35</f>
        <v>187</v>
      </c>
      <c r="H67" s="40">
        <f>PAIRS!L35</f>
        <v>187</v>
      </c>
      <c r="I67" s="61">
        <f>PAIRS!N35</f>
        <v>207</v>
      </c>
      <c r="J67" s="94"/>
      <c r="K67" s="44">
        <f>PAIRS!Q35</f>
        <v>225</v>
      </c>
      <c r="L67" s="94"/>
      <c r="M67" s="40">
        <f>PAIRS!S35</f>
        <v>212</v>
      </c>
      <c r="N67" s="61">
        <f>PAIRS!U35</f>
        <v>202</v>
      </c>
      <c r="O67" s="94"/>
      <c r="P67" s="94"/>
      <c r="S67" s="17" t="str">
        <f>$C$192</f>
        <v>Paul Maddocks</v>
      </c>
      <c r="T67" s="17">
        <f>IF($I$192=0,0,($G$192+$H$192+$I$192+(3*(LOOKUP($D$192,HANDICAP!$A$3:$A$165,HANDICAP!$B$3:$B$165)))))</f>
        <v>671</v>
      </c>
      <c r="U67" s="17" t="str">
        <f>$C$215</f>
        <v>Ian Broster</v>
      </c>
      <c r="V67" s="17">
        <f>IF($N$215=0,0,($N$215+$M$215+$K$215+(3*(LOOKUP($D$215,HANDICAP!$A$3:$A$165,HANDICAP!$B$3:$B$165)))))</f>
        <v>606</v>
      </c>
      <c r="W67" s="17"/>
      <c r="X67" s="17"/>
      <c r="Y67" s="17" t="str">
        <f>$C$189</f>
        <v>Luke Timbrell</v>
      </c>
      <c r="Z67" s="17">
        <f>IF($G$189=0,0,($G$189+(LOOKUP($D$189,HANDICAP!$A$3:$A$165,HANDICAP!$B$3:$B$165))))</f>
        <v>197</v>
      </c>
      <c r="AA67" s="17" t="str">
        <f>$C$193</f>
        <v>Craig Macpherson</v>
      </c>
      <c r="AB67" s="17">
        <f>IF($H$193=0,0,($H$193+(LOOKUP($D$193,HANDICAP!$A$3:$A$165,HANDICAP!$B$3:$B$165))))</f>
        <v>200</v>
      </c>
      <c r="AC67" s="17" t="str">
        <f>$C$215</f>
        <v>Ian Broster</v>
      </c>
      <c r="AD67" s="17">
        <f>IF($I$215=0,0,($I$215+(LOOKUP($D$215,HANDICAP!$A$3:$A$165,HANDICAP!$B$3:$B$165))))</f>
        <v>213</v>
      </c>
      <c r="AE67" s="17" t="str">
        <f>$C$190</f>
        <v>Martin Clements</v>
      </c>
      <c r="AF67" s="17">
        <f>IF($K$190=0,0,($K$190+(LOOKUP($D$190,HANDICAP!$A$3:$A$165,HANDICAP!$B$3:$B$165))))</f>
        <v>309</v>
      </c>
      <c r="AG67" s="17" t="str">
        <f>$C$205</f>
        <v>Chris Maddocks</v>
      </c>
      <c r="AH67" s="17">
        <f>IF($M$205=0,0,($M$205+(LOOKUP($D$205,HANDICAP!$A$3:$A$165,HANDICAP!$B$3:$B$165))))</f>
        <v>211</v>
      </c>
      <c r="AI67" s="17" t="str">
        <f>$C$212</f>
        <v>Martin Maybrey</v>
      </c>
      <c r="AJ67" s="17">
        <f>IF($N$212=0,0,($N$212+(LOOKUP($D$212,HANDICAP!$A$3:$A$165,HANDICAP!$B$3:$B$165))))</f>
        <v>214</v>
      </c>
    </row>
    <row r="68" spans="1:36" ht="12.75" customHeight="1">
      <c r="A68" s="95">
        <f>PAIRS!A36</f>
        <v>30</v>
      </c>
      <c r="B68" s="17">
        <v>7</v>
      </c>
      <c r="C68" s="41" t="str">
        <f>PAIRS!C36</f>
        <v>Gareth Roberts</v>
      </c>
      <c r="D68" s="41">
        <f>PAIRS!D36</f>
        <v>202</v>
      </c>
      <c r="E68" s="97" t="str">
        <f>PAIRS!G36</f>
        <v>DEVA</v>
      </c>
      <c r="F68" s="99">
        <f>PAIRS!H36</f>
        <v>47</v>
      </c>
      <c r="G68" s="63">
        <f>PAIRS!I36</f>
        <v>213</v>
      </c>
      <c r="H68" s="38">
        <f>PAIRS!K36</f>
        <v>234</v>
      </c>
      <c r="I68" s="64">
        <f>PAIRS!M36</f>
        <v>242</v>
      </c>
      <c r="J68" s="93">
        <f>PAIRS!O36</f>
        <v>1566</v>
      </c>
      <c r="K68" s="63">
        <f>PAIRS!P36</f>
        <v>167</v>
      </c>
      <c r="L68" s="93"/>
      <c r="M68" s="38">
        <f>PAIRS!R36</f>
        <v>170</v>
      </c>
      <c r="N68" s="64">
        <f>PAIRS!T36</f>
        <v>156</v>
      </c>
      <c r="O68" s="93">
        <f>PAIRS!V36</f>
        <v>1223</v>
      </c>
      <c r="P68" s="93">
        <f>PAIRS!W36</f>
        <v>2789</v>
      </c>
      <c r="S68" s="17" t="str">
        <f>$C$189</f>
        <v>Luke Timbrell</v>
      </c>
      <c r="T68" s="17">
        <f>IF($I$189=0,0,($G$189+$H$189+$I$189+(3*(LOOKUP($D$189,HANDICAP!$A$3:$A$165,HANDICAP!$B$3:$B$165)))))</f>
        <v>594</v>
      </c>
      <c r="U68" s="17" t="str">
        <f>$C$205</f>
        <v>Chris Maddocks</v>
      </c>
      <c r="V68" s="17">
        <f>IF($N$205=0,0,($N$205+$M$205+$K$205+(3*(LOOKUP($D$205,HANDICAP!$A$3:$A$165,HANDICAP!$B$3:$B$165)))))</f>
        <v>731</v>
      </c>
      <c r="W68" s="17"/>
      <c r="X68" s="17"/>
      <c r="Y68" s="17" t="str">
        <f>$C$192</f>
        <v>Paul Maddocks</v>
      </c>
      <c r="Z68" s="17">
        <f>IF($G$192=0,0,($G$192+(LOOKUP($D$192,HANDICAP!$A$3:$A$165,HANDICAP!$B$3:$B$165))))</f>
        <v>208</v>
      </c>
      <c r="AA68" s="17" t="str">
        <f>$C$192</f>
        <v>Paul Maddocks</v>
      </c>
      <c r="AB68" s="17">
        <f>IF($H$192=0,0,($H$192+(LOOKUP($D$192,HANDICAP!$A$3:$A$165,HANDICAP!$B$3:$B$165))))</f>
        <v>240</v>
      </c>
      <c r="AC68" s="17" t="str">
        <f>$C$212</f>
        <v>Martin Maybrey</v>
      </c>
      <c r="AD68" s="17">
        <f>IF($I$212=0,0,($I$212+(LOOKUP($D$212,HANDICAP!$A$3:$A$165,HANDICAP!$B$3:$B$165))))</f>
        <v>176</v>
      </c>
      <c r="AE68" s="17" t="str">
        <f>$C$192</f>
        <v>Paul Maddocks</v>
      </c>
      <c r="AF68" s="17">
        <f>IF($K$192=0,0,($K$192+(LOOKUP($D$192,HANDICAP!$A$3:$A$165,HANDICAP!$B$3:$B$165))))</f>
        <v>217</v>
      </c>
      <c r="AG68" s="17" t="str">
        <f>$C$207</f>
        <v>James Baker</v>
      </c>
      <c r="AH68" s="17">
        <f>IF($M$207=0,0,($M$207+(LOOKUP($D$207,HANDICAP!$A$3:$A$165,HANDICAP!$B$3:$B$165))))</f>
        <v>197</v>
      </c>
      <c r="AI68" s="17" t="str">
        <f>$C$211</f>
        <v>Mike Williams</v>
      </c>
      <c r="AJ68" s="17">
        <f>IF($N$211=0,0,($N$211+(LOOKUP($D$211,HANDICAP!$A$3:$A$165,HANDICAP!$B$3:$B$165))))</f>
        <v>173</v>
      </c>
    </row>
    <row r="69" spans="1:36" ht="12.75" customHeight="1">
      <c r="A69" s="105"/>
      <c r="B69" s="17">
        <v>8</v>
      </c>
      <c r="C69" s="40" t="str">
        <f>PAIRS!E36</f>
        <v>Louise Roberts</v>
      </c>
      <c r="D69" s="40">
        <f>PAIRS!F36</f>
        <v>195</v>
      </c>
      <c r="E69" s="98"/>
      <c r="F69" s="100"/>
      <c r="G69" s="44">
        <f>PAIRS!J36</f>
        <v>299</v>
      </c>
      <c r="H69" s="40">
        <f>PAIRS!L36</f>
        <v>223</v>
      </c>
      <c r="I69" s="61">
        <f>PAIRS!N36</f>
        <v>214</v>
      </c>
      <c r="J69" s="94"/>
      <c r="K69" s="44">
        <f>PAIRS!Q36</f>
        <v>173</v>
      </c>
      <c r="L69" s="94"/>
      <c r="M69" s="40">
        <f>PAIRS!S36</f>
        <v>204</v>
      </c>
      <c r="N69" s="61">
        <f>PAIRS!U36</f>
        <v>212</v>
      </c>
      <c r="O69" s="94"/>
      <c r="P69" s="94"/>
      <c r="S69" s="17">
        <f>$C$200</f>
        <v>0</v>
      </c>
      <c r="T69" s="17">
        <f>IF($I$200=0,0,($G$200+$H$200+$I$200+(3*(LOOKUP($D$200,HANDICAP!$A$3:$A$165,HANDICAP!$B$3:$B$165)))))</f>
        <v>0</v>
      </c>
      <c r="U69" s="17" t="str">
        <f>$C$212</f>
        <v>Martin Maybrey</v>
      </c>
      <c r="V69" s="17">
        <f>IF($N$212=0,0,($N$212+$M$212+$K$212+(3*(LOOKUP($D$212,HANDICAP!$A$3:$A$165,HANDICAP!$B$3:$B$165)))))</f>
        <v>597</v>
      </c>
      <c r="W69" s="17"/>
      <c r="X69" s="17"/>
      <c r="Y69" s="17" t="str">
        <f>$C$212</f>
        <v>Martin Maybrey</v>
      </c>
      <c r="Z69" s="17">
        <f>IF($G$212=0,0,($G$212+(LOOKUP($D$212,HANDICAP!$A$3:$A$165,HANDICAP!$B$3:$B$165))))</f>
        <v>242</v>
      </c>
      <c r="AA69" s="17" t="str">
        <f>$C$197</f>
        <v>Danny Lalley</v>
      </c>
      <c r="AB69" s="17">
        <f>IF($H$197=0,0,($H$197+(LOOKUP($D$197,HANDICAP!$A$3:$A$165,HANDICAP!$B$3:$B$165))))</f>
        <v>204</v>
      </c>
      <c r="AC69" s="17" t="str">
        <f>$C$192</f>
        <v>Paul Maddocks</v>
      </c>
      <c r="AD69" s="17">
        <f>IF($I$192=0,0,($I$192+(LOOKUP($D$192,HANDICAP!$A$3:$A$165,HANDICAP!$B$3:$B$165))))</f>
        <v>223</v>
      </c>
      <c r="AE69" s="17" t="str">
        <f>$C$194</f>
        <v>Sandy Church</v>
      </c>
      <c r="AF69" s="17">
        <f>IF($K$194=0,0,($K$194+(LOOKUP($D$194,HANDICAP!$A$3:$A$165,HANDICAP!$B$3:$B$165))))</f>
        <v>276</v>
      </c>
      <c r="AG69" s="17">
        <f>$C$199</f>
        <v>0</v>
      </c>
      <c r="AH69" s="17">
        <f>IF($M$199=0,0,($M$199+(LOOKUP($D$199,HANDICAP!$A$3:$A$165,HANDICAP!$B$3:$B$165))))</f>
        <v>0</v>
      </c>
      <c r="AI69" s="17" t="str">
        <f>$C$196</f>
        <v>Des Harding</v>
      </c>
      <c r="AJ69" s="17">
        <f>IF($N$196=0,0,($N$196+(LOOKUP($D$196,HANDICAP!$A$3:$A$165,HANDICAP!$B$3:$B$165))))</f>
        <v>211</v>
      </c>
    </row>
    <row r="70" spans="1:36" ht="12.75" customHeight="1">
      <c r="A70" s="95">
        <f>PAIRS!A37</f>
        <v>31</v>
      </c>
      <c r="B70" s="17">
        <v>7</v>
      </c>
      <c r="C70" s="41" t="str">
        <f>PAIRS!C37</f>
        <v>Bruce Moffitt</v>
      </c>
      <c r="D70" s="41">
        <f>PAIRS!D37</f>
        <v>149</v>
      </c>
      <c r="E70" s="97" t="str">
        <f>PAIRS!G37</f>
        <v>Big Boys Bowlers Club 4</v>
      </c>
      <c r="F70" s="99">
        <f>PAIRS!H37</f>
        <v>94</v>
      </c>
      <c r="G70" s="63">
        <f>PAIRS!I37</f>
        <v>185</v>
      </c>
      <c r="H70" s="38">
        <f>PAIRS!K37</f>
        <v>162</v>
      </c>
      <c r="I70" s="64">
        <f>PAIRS!M37</f>
        <v>218</v>
      </c>
      <c r="J70" s="93">
        <f>PAIRS!O37</f>
        <v>1357</v>
      </c>
      <c r="K70" s="63">
        <f>PAIRS!P37</f>
        <v>176</v>
      </c>
      <c r="L70" s="93"/>
      <c r="M70" s="38">
        <f>PAIRS!R37</f>
        <v>168</v>
      </c>
      <c r="N70" s="64">
        <f>PAIRS!T37</f>
        <v>168</v>
      </c>
      <c r="O70" s="93">
        <f>PAIRS!V37</f>
        <v>1406</v>
      </c>
      <c r="P70" s="93">
        <f>PAIRS!W37</f>
        <v>2763</v>
      </c>
      <c r="S70" s="17" t="str">
        <f>$C$205</f>
        <v>Chris Maddocks</v>
      </c>
      <c r="T70" s="17">
        <f>IF($I$205=0,0,($G$205+$H$205+$I$205+(3*(LOOKUP($D$205,HANDICAP!$A$3:$A$165,HANDICAP!$B$3:$B$165)))))</f>
        <v>667</v>
      </c>
      <c r="U70" s="17" t="str">
        <f>$C$186</f>
        <v>Val Hopcraft</v>
      </c>
      <c r="V70" s="17">
        <f>IF($N$186=0,0,($N$186+$M$186+$K$186+(3*(LOOKUP($D$186,HANDICAP!$A$3:$A$165,HANDICAP!$B$3:$B$165)))))</f>
        <v>617</v>
      </c>
      <c r="W70" s="17"/>
      <c r="X70" s="17"/>
      <c r="Y70" s="17">
        <f>$C$203</f>
        <v>0</v>
      </c>
      <c r="Z70" s="17">
        <f>IF($G$203=0,0,($G$203+(LOOKUP($D$203,HANDICAP!$A$3:$A$165,HANDICAP!$B$3:$B$165))))</f>
        <v>0</v>
      </c>
      <c r="AA70" s="17" t="str">
        <f>$C$186</f>
        <v>Val Hopcraft</v>
      </c>
      <c r="AB70" s="17">
        <f>IF($H$186=0,0,($H$186+(LOOKUP($D$186,HANDICAP!$A$3:$A$165,HANDICAP!$B$3:$B$165))))</f>
        <v>276</v>
      </c>
      <c r="AC70" s="17">
        <f>$C$201</f>
        <v>0</v>
      </c>
      <c r="AD70" s="17">
        <f>IF($I$201=0,0,($I$201+(LOOKUP($D$201,HANDICAP!$A$3:$A$165,HANDICAP!$B$3:$B$165))))</f>
        <v>0</v>
      </c>
      <c r="AE70" s="17">
        <f>$C$200</f>
        <v>0</v>
      </c>
      <c r="AF70" s="17">
        <f>IF($K$200=0,0,($K$200+(LOOKUP($D$200,HANDICAP!$A$3:$A$165,HANDICAP!$B$3:$B$165))))</f>
        <v>0</v>
      </c>
      <c r="AG70" s="17" t="str">
        <f>$C$190</f>
        <v>Martin Clements</v>
      </c>
      <c r="AH70" s="17">
        <f>IF($M$190=0,0,($M$190+(LOOKUP($D$190,HANDICAP!$A$3:$A$165,HANDICAP!$B$3:$B$165))))</f>
        <v>227</v>
      </c>
      <c r="AI70" s="17" t="str">
        <f>$C$214</f>
        <v>Paul Maddocks</v>
      </c>
      <c r="AJ70" s="17">
        <f>IF($N$214=0,0,($N$214+(LOOKUP($D$214,HANDICAP!$A$3:$A$165,HANDICAP!$B$3:$B$165))))</f>
        <v>262</v>
      </c>
    </row>
    <row r="71" spans="1:36" ht="12.75" customHeight="1">
      <c r="A71" s="105"/>
      <c r="B71" s="17">
        <v>8</v>
      </c>
      <c r="C71" s="40" t="str">
        <f>PAIRS!E37</f>
        <v>Danny Lalley</v>
      </c>
      <c r="D71" s="40">
        <f>PAIRS!F37</f>
        <v>184</v>
      </c>
      <c r="E71" s="106"/>
      <c r="F71" s="100"/>
      <c r="G71" s="44">
        <f>PAIRS!J37</f>
        <v>151</v>
      </c>
      <c r="H71" s="40">
        <f>PAIRS!L37</f>
        <v>202</v>
      </c>
      <c r="I71" s="61">
        <f>PAIRS!N37</f>
        <v>157</v>
      </c>
      <c r="J71" s="94"/>
      <c r="K71" s="44">
        <f>PAIRS!Q37</f>
        <v>189</v>
      </c>
      <c r="L71" s="94"/>
      <c r="M71" s="40">
        <f>PAIRS!S37</f>
        <v>234</v>
      </c>
      <c r="N71" s="61">
        <f>PAIRS!U37</f>
        <v>189</v>
      </c>
      <c r="O71" s="94"/>
      <c r="P71" s="94"/>
      <c r="S71" s="17">
        <f>$C$202</f>
        <v>0</v>
      </c>
      <c r="T71" s="17">
        <f>IF($I$202=0,0,($G$202+$H$202+$I$202+(3*(LOOKUP($D$202,HANDICAP!$A$3:$A$165,HANDICAP!$B$3:$B$165)))))</f>
        <v>0</v>
      </c>
      <c r="U71" s="17" t="str">
        <f>$C$193</f>
        <v>Craig Macpherson</v>
      </c>
      <c r="V71" s="17">
        <f>IF($N$193=0,0,($N$193+$M$193+$K$193+(3*(LOOKUP($D$193,HANDICAP!$A$3:$A$165,HANDICAP!$B$3:$B$165)))))</f>
        <v>625</v>
      </c>
      <c r="W71" s="17"/>
      <c r="X71" s="17"/>
      <c r="Y71" s="17" t="str">
        <f>$C$215</f>
        <v>Ian Broster</v>
      </c>
      <c r="Z71" s="17">
        <f>IF($G$215=0,0,($G$215+(LOOKUP($D$215,HANDICAP!$A$3:$A$165,HANDICAP!$B$3:$B$165))))</f>
        <v>217</v>
      </c>
      <c r="AA71" s="17" t="str">
        <f>$C$189</f>
        <v>Luke Timbrell</v>
      </c>
      <c r="AB71" s="17">
        <f>IF($H$189=0,0,($H$189+(LOOKUP($D$189,HANDICAP!$A$3:$A$165,HANDICAP!$B$3:$B$165))))</f>
        <v>205</v>
      </c>
      <c r="AC71" s="17" t="str">
        <f>$C$189</f>
        <v>Luke Timbrell</v>
      </c>
      <c r="AD71" s="17">
        <f>IF($I$189=0,0,($I$189+(LOOKUP($D$189,HANDICAP!$A$3:$A$165,HANDICAP!$B$3:$B$165))))</f>
        <v>192</v>
      </c>
      <c r="AE71" s="17" t="str">
        <f>$C$211</f>
        <v>Mike Williams</v>
      </c>
      <c r="AF71" s="17">
        <f>IF($K$211=0,0,($K$211+(LOOKUP($D$211,HANDICAP!$A$3:$A$165,HANDICAP!$B$3:$B$165))))</f>
        <v>216</v>
      </c>
      <c r="AG71" s="17" t="str">
        <f>$C$186</f>
        <v>Val Hopcraft</v>
      </c>
      <c r="AH71" s="17">
        <f>IF($M$186=0,0,($M$186+(LOOKUP($D$186,HANDICAP!$A$3:$A$165,HANDICAP!$B$3:$B$165))))</f>
        <v>178</v>
      </c>
      <c r="AI71" s="17">
        <f>$C$202</f>
        <v>0</v>
      </c>
      <c r="AJ71" s="17">
        <f>IF($N$202=0,0,($N$202+(LOOKUP($D$202,HANDICAP!$A$3:$A$165,HANDICAP!$B$3:$B$165))))</f>
        <v>0</v>
      </c>
    </row>
    <row r="72" spans="1:36" ht="12.75" customHeight="1">
      <c r="A72" s="95">
        <f>PAIRS!A38</f>
        <v>32</v>
      </c>
      <c r="B72" s="17">
        <v>7</v>
      </c>
      <c r="C72" s="41" t="str">
        <f>PAIRS!C38</f>
        <v>Rick Collins</v>
      </c>
      <c r="D72" s="41">
        <f>PAIRS!D38</f>
        <v>163</v>
      </c>
      <c r="E72" s="97" t="str">
        <f>PAIRS!G38</f>
        <v>Big Boys Bowlers Club 5</v>
      </c>
      <c r="F72" s="99">
        <f>PAIRS!H38</f>
        <v>106</v>
      </c>
      <c r="G72" s="63">
        <f>PAIRS!I38</f>
        <v>183</v>
      </c>
      <c r="H72" s="38">
        <f>PAIRS!K38</f>
        <v>136</v>
      </c>
      <c r="I72" s="64">
        <f>PAIRS!M38</f>
        <v>168</v>
      </c>
      <c r="J72" s="93">
        <f>PAIRS!O38</f>
        <v>1221</v>
      </c>
      <c r="K72" s="63">
        <f>PAIRS!P38</f>
        <v>237</v>
      </c>
      <c r="L72" s="93"/>
      <c r="M72" s="38">
        <f>PAIRS!R38</f>
        <v>190</v>
      </c>
      <c r="N72" s="64">
        <f>PAIRS!T38</f>
        <v>179</v>
      </c>
      <c r="O72" s="93">
        <f>PAIRS!V38</f>
        <v>1432</v>
      </c>
      <c r="P72" s="93">
        <f>PAIRS!W38</f>
        <v>2653</v>
      </c>
      <c r="S72" s="17" t="str">
        <f>$C$197</f>
        <v>Danny Lalley</v>
      </c>
      <c r="T72" s="17">
        <f>IF($I$197=0,0,($G$197+$H$197+$I$197+(3*(LOOKUP($D$197,HANDICAP!$A$3:$A$165,HANDICAP!$B$3:$B$165)))))</f>
        <v>686</v>
      </c>
      <c r="U72" s="17" t="str">
        <f>$C$190</f>
        <v>Martin Clements</v>
      </c>
      <c r="V72" s="17">
        <f>IF($N$190=0,0,($N$190+$M$190+$K$190+(3*(LOOKUP($D$190,HANDICAP!$A$3:$A$165,HANDICAP!$B$3:$B$165)))))</f>
        <v>743</v>
      </c>
      <c r="W72" s="17"/>
      <c r="X72" s="17"/>
      <c r="Y72" s="17" t="str">
        <f>$C$205</f>
        <v>Chris Maddocks</v>
      </c>
      <c r="Z72" s="17">
        <f>IF($G$205=0,0,($G$205+(LOOKUP($D$205,HANDICAP!$A$3:$A$165,HANDICAP!$B$3:$B$165))))</f>
        <v>219</v>
      </c>
      <c r="AA72" s="17" t="str">
        <f>$C$191</f>
        <v>Dave Greig</v>
      </c>
      <c r="AB72" s="17">
        <f>IF($H$191=0,0,($H$191+(LOOKUP($D$191,HANDICAP!$A$3:$A$165,HANDICAP!$B$3:$B$165))))</f>
        <v>206</v>
      </c>
      <c r="AC72" s="17" t="str">
        <f>$C$206</f>
        <v>Kylie Bromley</v>
      </c>
      <c r="AD72" s="17">
        <f>IF($I$206=0,0,($I$206+(LOOKUP($D$206,HANDICAP!$A$3:$A$165,HANDICAP!$B$3:$B$165))))</f>
        <v>222</v>
      </c>
      <c r="AE72" s="17">
        <f>$C$201</f>
        <v>0</v>
      </c>
      <c r="AF72" s="17">
        <f>IF($K$201=0,0,($K$201+(LOOKUP($D$201,HANDICAP!$A$3:$A$165,HANDICAP!$B$3:$B$165))))</f>
        <v>0</v>
      </c>
      <c r="AG72" s="17" t="str">
        <f>$C$211</f>
        <v>Mike Williams</v>
      </c>
      <c r="AH72" s="17">
        <f>IF($M$211=0,0,($M$211+(LOOKUP($D$211,HANDICAP!$A$3:$A$165,HANDICAP!$B$3:$B$165))))</f>
        <v>263</v>
      </c>
      <c r="AI72" s="17" t="str">
        <f>$C$194</f>
        <v>Sandy Church</v>
      </c>
      <c r="AJ72" s="17">
        <f>IF($N$194=0,0,($N$194+(LOOKUP($D$194,HANDICAP!$A$3:$A$165,HANDICAP!$B$3:$B$165))))</f>
        <v>255</v>
      </c>
    </row>
    <row r="73" spans="1:36" ht="12.75" customHeight="1">
      <c r="A73" s="105"/>
      <c r="B73" s="17">
        <v>8</v>
      </c>
      <c r="C73" s="40" t="str">
        <f>PAIRS!E38</f>
        <v>Mike Codd</v>
      </c>
      <c r="D73" s="40">
        <f>PAIRS!F38</f>
        <v>155</v>
      </c>
      <c r="E73" s="98"/>
      <c r="F73" s="100"/>
      <c r="G73" s="44">
        <f>PAIRS!J38</f>
        <v>178</v>
      </c>
      <c r="H73" s="40">
        <f>PAIRS!L38</f>
        <v>127</v>
      </c>
      <c r="I73" s="61">
        <f>PAIRS!N38</f>
        <v>111</v>
      </c>
      <c r="J73" s="94"/>
      <c r="K73" s="44">
        <f>PAIRS!Q38</f>
        <v>178</v>
      </c>
      <c r="L73" s="94"/>
      <c r="M73" s="40">
        <f>PAIRS!S38</f>
        <v>178</v>
      </c>
      <c r="N73" s="61">
        <f>PAIRS!U38</f>
        <v>152</v>
      </c>
      <c r="O73" s="94"/>
      <c r="P73" s="94"/>
      <c r="S73" s="17">
        <f>$C$201</f>
        <v>0</v>
      </c>
      <c r="T73" s="17">
        <f>IF($I$201=0,0,($G$201+$H$201+$I$201+(3*(LOOKUP($D$201,HANDICAP!$A$3:$A$165,HANDICAP!$B$3:$B$165)))))</f>
        <v>0</v>
      </c>
      <c r="U73" s="17" t="str">
        <f>$C$207</f>
        <v>James Baker</v>
      </c>
      <c r="V73" s="17">
        <f>IF($N$207=0,0,($N$207+$M$207+$K$207+(3*(LOOKUP($D$207,HANDICAP!$A$3:$A$165,HANDICAP!$B$3:$B$165)))))</f>
        <v>659</v>
      </c>
      <c r="W73" s="17"/>
      <c r="X73" s="17"/>
      <c r="Y73" s="17" t="str">
        <f>$C$186</f>
        <v>Val Hopcraft</v>
      </c>
      <c r="Z73" s="17">
        <f>IF($G$186=0,0,($G$186+(LOOKUP($D$186,HANDICAP!$A$3:$A$165,HANDICAP!$B$3:$B$165))))</f>
        <v>246</v>
      </c>
      <c r="AA73" s="17" t="str">
        <f>$C$190</f>
        <v>Martin Clements</v>
      </c>
      <c r="AB73" s="17">
        <f>IF($H$190=0,0,($H$190+(LOOKUP($D$190,HANDICAP!$A$3:$A$165,HANDICAP!$B$3:$B$165))))</f>
        <v>242</v>
      </c>
      <c r="AC73" s="17" t="str">
        <f>$C$197</f>
        <v>Danny Lalley</v>
      </c>
      <c r="AD73" s="17">
        <f>IF($I$197=0,0,($I$197+(LOOKUP($D$197,HANDICAP!$A$3:$A$165,HANDICAP!$B$3:$B$165))))</f>
        <v>224</v>
      </c>
      <c r="AE73" s="17" t="str">
        <f>$C$207</f>
        <v>James Baker</v>
      </c>
      <c r="AF73" s="17">
        <f>IF($K$207=0,0,($K$207+(LOOKUP($D$207,HANDICAP!$A$3:$A$165,HANDICAP!$B$3:$B$165))))</f>
        <v>238</v>
      </c>
      <c r="AG73" s="17" t="str">
        <f>$C$195</f>
        <v>Peter Fyles</v>
      </c>
      <c r="AH73" s="17">
        <f>IF($M$195=0,0,($M$195+(LOOKUP($D$195,HANDICAP!$A$3:$A$165,HANDICAP!$B$3:$B$165))))</f>
        <v>236</v>
      </c>
      <c r="AI73" s="17" t="str">
        <f>$C$207</f>
        <v>James Baker</v>
      </c>
      <c r="AJ73" s="17">
        <f>IF($N$207=0,0,($N$207+(LOOKUP($D$207,HANDICAP!$A$3:$A$165,HANDICAP!$B$3:$B$165))))</f>
        <v>224</v>
      </c>
    </row>
    <row r="74" spans="1:36" ht="12.75" customHeight="1">
      <c r="A74" s="95">
        <f>PAIRS!A39</f>
        <v>33</v>
      </c>
      <c r="B74" s="17">
        <v>7</v>
      </c>
      <c r="C74" s="41" t="str">
        <f>PAIRS!C39</f>
        <v>Pete Bice</v>
      </c>
      <c r="D74" s="41">
        <f>PAIRS!D39</f>
        <v>147</v>
      </c>
      <c r="E74" s="97" t="str">
        <f>PAIRS!G39</f>
        <v>Big Boys Bowlers Club 6</v>
      </c>
      <c r="F74" s="99">
        <f>PAIRS!H39</f>
        <v>122</v>
      </c>
      <c r="G74" s="63">
        <f>PAIRS!I39</f>
        <v>190</v>
      </c>
      <c r="H74" s="38">
        <f>PAIRS!K39</f>
        <v>178</v>
      </c>
      <c r="I74" s="64">
        <f>PAIRS!M39</f>
        <v>182</v>
      </c>
      <c r="J74" s="93">
        <f>PAIRS!O39</f>
        <v>1360</v>
      </c>
      <c r="K74" s="63">
        <f>PAIRS!P39</f>
        <v>200</v>
      </c>
      <c r="L74" s="93"/>
      <c r="M74" s="38">
        <f>PAIRS!R39</f>
        <v>198</v>
      </c>
      <c r="N74" s="64">
        <f>PAIRS!T39</f>
        <v>161</v>
      </c>
      <c r="O74" s="93">
        <f>PAIRS!V39</f>
        <v>1505</v>
      </c>
      <c r="P74" s="93">
        <f>PAIRS!W39</f>
        <v>2865</v>
      </c>
      <c r="S74" s="17" t="str">
        <f>$C$193</f>
        <v>Craig Macpherson</v>
      </c>
      <c r="T74" s="17">
        <f>IF($I$193=0,0,($G$193+$H$193+$I$193+(3*(LOOKUP($D$193,HANDICAP!$A$3:$A$165,HANDICAP!$B$3:$B$165)))))</f>
        <v>646</v>
      </c>
      <c r="U74" s="17" t="str">
        <f>$C$211</f>
        <v>Mike Williams</v>
      </c>
      <c r="V74" s="17">
        <f>IF($N$211=0,0,($N$211+$M$211+$K$211+(3*(LOOKUP($D$211,HANDICAP!$A$3:$A$165,HANDICAP!$B$3:$B$165)))))</f>
        <v>652</v>
      </c>
      <c r="W74" s="17"/>
      <c r="X74" s="17"/>
      <c r="Y74" s="17" t="str">
        <f>$C$197</f>
        <v>Danny Lalley</v>
      </c>
      <c r="Z74" s="17">
        <f>IF($G$197=0,0,($G$197+(LOOKUP($D$197,HANDICAP!$A$3:$A$165,HANDICAP!$B$3:$B$165))))</f>
        <v>258</v>
      </c>
      <c r="AA74" s="17" t="str">
        <f>$C$206</f>
        <v>Kylie Bromley</v>
      </c>
      <c r="AB74" s="17">
        <f>IF($H$206=0,0,($H$206+(LOOKUP($D$206,HANDICAP!$A$3:$A$165,HANDICAP!$B$3:$B$165))))</f>
        <v>193</v>
      </c>
      <c r="AC74" s="17">
        <f>$C$199</f>
        <v>0</v>
      </c>
      <c r="AD74" s="17">
        <f>IF($I$199=0,0,($I$199+(LOOKUP($D$199,HANDICAP!$A$3:$A$165,HANDICAP!$B$3:$B$165))))</f>
        <v>0</v>
      </c>
      <c r="AE74" s="17" t="str">
        <f>$C$193</f>
        <v>Craig Macpherson</v>
      </c>
      <c r="AF74" s="17">
        <f>IF($K$193=0,0,($K$193+(LOOKUP($D$193,HANDICAP!$A$3:$A$165,HANDICAP!$B$3:$B$165))))</f>
        <v>220</v>
      </c>
      <c r="AG74" s="17" t="str">
        <f>$C$208</f>
        <v>Kayleigh Lowthian</v>
      </c>
      <c r="AH74" s="17">
        <f>IF($M$208=0,0,($M$208+(LOOKUP($D$208,HANDICAP!$A$3:$A$165,HANDICAP!$B$3:$B$165))))</f>
        <v>192</v>
      </c>
      <c r="AI74" s="17" t="str">
        <f>$C$190</f>
        <v>Martin Clements</v>
      </c>
      <c r="AJ74" s="17">
        <f>IF($N$190=0,0,($N$190+(LOOKUP($D$190,HANDICAP!$A$3:$A$165,HANDICAP!$B$3:$B$165))))</f>
        <v>207</v>
      </c>
    </row>
    <row r="75" spans="1:36" ht="12.75" customHeight="1">
      <c r="A75" s="105"/>
      <c r="B75" s="17">
        <v>8</v>
      </c>
      <c r="C75" s="40" t="str">
        <f>PAIRS!E39</f>
        <v>Marilyn Codd</v>
      </c>
      <c r="D75" s="40">
        <f>PAIRS!F39</f>
        <v>150</v>
      </c>
      <c r="E75" s="98"/>
      <c r="F75" s="100"/>
      <c r="G75" s="44">
        <f>PAIRS!J39</f>
        <v>159</v>
      </c>
      <c r="H75" s="40">
        <f>PAIRS!L39</f>
        <v>139</v>
      </c>
      <c r="I75" s="61">
        <f>PAIRS!N39</f>
        <v>146</v>
      </c>
      <c r="J75" s="94"/>
      <c r="K75" s="44">
        <f>PAIRS!Q39</f>
        <v>170</v>
      </c>
      <c r="L75" s="94"/>
      <c r="M75" s="40">
        <f>PAIRS!S39</f>
        <v>212</v>
      </c>
      <c r="N75" s="61">
        <f>PAIRS!U39</f>
        <v>198</v>
      </c>
      <c r="O75" s="94"/>
      <c r="P75" s="94"/>
      <c r="S75" s="17" t="str">
        <f>$C$208</f>
        <v>Kayleigh Lowthian</v>
      </c>
      <c r="T75" s="17">
        <f>IF($I$208=0,0,($G$208+$H$208+$I$208+(3*(LOOKUP($D$208,HANDICAP!$A$3:$A$165,HANDICAP!$B$3:$B$165)))))</f>
        <v>647</v>
      </c>
      <c r="U75" s="17">
        <f>$C$201</f>
        <v>0</v>
      </c>
      <c r="V75" s="17">
        <f>IF($N$201=0,0,($N$201+$M$201+$K$201+(3*(LOOKUP($D$201,HANDICAP!$A$3:$A$165,HANDICAP!$B$3:$B$165)))))</f>
        <v>0</v>
      </c>
      <c r="W75" s="17"/>
      <c r="X75" s="17"/>
      <c r="Y75" s="17" t="str">
        <f>$C$187</f>
        <v>Rick Collins</v>
      </c>
      <c r="Z75" s="17">
        <f>IF($G$187=0,0,($G$187+(LOOKUP($D$187,HANDICAP!$A$3:$A$165,HANDICAP!$B$3:$B$165))))</f>
        <v>208</v>
      </c>
      <c r="AA75" s="17" t="str">
        <f>$C$205</f>
        <v>Chris Maddocks</v>
      </c>
      <c r="AB75" s="17">
        <f>IF($H$205=0,0,($H$205+(LOOKUP($D$205,HANDICAP!$A$3:$A$165,HANDICAP!$B$3:$B$165))))</f>
        <v>206</v>
      </c>
      <c r="AC75" s="17" t="str">
        <f>$C$190</f>
        <v>Martin Clements</v>
      </c>
      <c r="AD75" s="17">
        <f>IF($I$190=0,0,($I$190+(LOOKUP($D$190,HANDICAP!$A$3:$A$165,HANDICAP!$B$3:$B$165))))</f>
        <v>185</v>
      </c>
      <c r="AE75" s="17" t="str">
        <f>$C$215</f>
        <v>Ian Broster</v>
      </c>
      <c r="AF75" s="17">
        <f>IF($K$215=0,0,($K$215+(LOOKUP($D$215,HANDICAP!$A$3:$A$165,HANDICAP!$B$3:$B$165))))</f>
        <v>184</v>
      </c>
      <c r="AG75" s="17" t="str">
        <f>$C$193</f>
        <v>Craig Macpherson</v>
      </c>
      <c r="AH75" s="17">
        <f>IF($M$193=0,0,($M$193+(LOOKUP($D$193,HANDICAP!$A$3:$A$165,HANDICAP!$B$3:$B$165))))</f>
        <v>222</v>
      </c>
      <c r="AI75" s="17" t="str">
        <f>$C$192</f>
        <v>Paul Maddocks</v>
      </c>
      <c r="AJ75" s="17">
        <f>IF($N$192=0,0,($N$192+(LOOKUP($D$192,HANDICAP!$A$3:$A$165,HANDICAP!$B$3:$B$165))))</f>
        <v>255</v>
      </c>
    </row>
    <row r="76" spans="1:36" ht="12.75" customHeight="1">
      <c r="A76" s="95">
        <f>PAIRS!A40</f>
        <v>34</v>
      </c>
      <c r="B76" s="17">
        <v>7</v>
      </c>
      <c r="C76" s="41" t="str">
        <f>PAIRS!C40</f>
        <v>Steve Gill</v>
      </c>
      <c r="D76" s="41">
        <f>PAIRS!D40</f>
        <v>149</v>
      </c>
      <c r="E76" s="97" t="str">
        <f>PAIRS!G40</f>
        <v>Big Boys Bowlers Club 7</v>
      </c>
      <c r="F76" s="99">
        <f>PAIRS!H40</f>
        <v>147</v>
      </c>
      <c r="G76" s="63">
        <f>PAIRS!I40</f>
        <v>151</v>
      </c>
      <c r="H76" s="38">
        <f>PAIRS!K40</f>
        <v>153</v>
      </c>
      <c r="I76" s="64">
        <f>PAIRS!M40</f>
        <v>128</v>
      </c>
      <c r="J76" s="93">
        <f>PAIRS!O40</f>
        <v>1203</v>
      </c>
      <c r="K76" s="63">
        <f>PAIRS!P40</f>
        <v>151</v>
      </c>
      <c r="L76" s="93"/>
      <c r="M76" s="38">
        <f>PAIRS!R40</f>
        <v>167</v>
      </c>
      <c r="N76" s="64">
        <f>PAIRS!T40</f>
        <v>139</v>
      </c>
      <c r="O76" s="93">
        <f>PAIRS!V40</f>
        <v>1195</v>
      </c>
      <c r="P76" s="93">
        <f>PAIRS!W40</f>
        <v>2398</v>
      </c>
      <c r="S76" s="17" t="str">
        <f>$C$187</f>
        <v>Rick Collins</v>
      </c>
      <c r="T76" s="17">
        <f>IF($I$187=0,0,($G$187+$H$187+$I$187+(3*(LOOKUP($D$187,HANDICAP!$A$3:$A$165,HANDICAP!$B$3:$B$165)))))</f>
        <v>688</v>
      </c>
      <c r="U76" s="17" t="str">
        <f>$C$191</f>
        <v>Dave Greig</v>
      </c>
      <c r="V76" s="17">
        <f>IF($N$191=0,0,($N$191+$M$191+$K$191+(3*(LOOKUP($D$191,HANDICAP!$A$3:$A$165,HANDICAP!$B$3:$B$165)))))</f>
        <v>613</v>
      </c>
      <c r="W76" s="17"/>
      <c r="X76" s="17"/>
      <c r="Y76" s="17">
        <f>$C$201</f>
        <v>0</v>
      </c>
      <c r="Z76" s="17">
        <f>IF($G$201=0,0,($G$201+(LOOKUP($D$201,HANDICAP!$A$3:$A$165,HANDICAP!$B$3:$B$165))))</f>
        <v>0</v>
      </c>
      <c r="AA76" s="17" t="str">
        <f>$C$211</f>
        <v>Mike Williams</v>
      </c>
      <c r="AB76" s="17">
        <f>IF($H$211=0,0,($H$211+(LOOKUP($D$211,HANDICAP!$A$3:$A$165,HANDICAP!$B$3:$B$165))))</f>
        <v>233</v>
      </c>
      <c r="AC76" s="17" t="str">
        <f>$C$208</f>
        <v>Kayleigh Lowthian</v>
      </c>
      <c r="AD76" s="17">
        <f>IF($I$208=0,0,($I$208+(LOOKUP($D$208,HANDICAP!$A$3:$A$165,HANDICAP!$B$3:$B$165))))</f>
        <v>238</v>
      </c>
      <c r="AE76" s="17" t="str">
        <f>$C$189</f>
        <v>Luke Timbrell</v>
      </c>
      <c r="AF76" s="17">
        <f>IF($K$189=0,0,($K$189+(LOOKUP($D$189,HANDICAP!$A$3:$A$165,HANDICAP!$B$3:$B$165))))</f>
        <v>152</v>
      </c>
      <c r="AG76" s="17" t="str">
        <f>$C$212</f>
        <v>Martin Maybrey</v>
      </c>
      <c r="AH76" s="17">
        <f>IF($M$212=0,0,($M$212+(LOOKUP($D$212,HANDICAP!$A$3:$A$165,HANDICAP!$B$3:$B$165))))</f>
        <v>224</v>
      </c>
      <c r="AI76" s="17" t="str">
        <f>$C$187</f>
        <v>Rick Collins</v>
      </c>
      <c r="AJ76" s="17">
        <f>IF($N$187=0,0,($N$187+(LOOKUP($D$187,HANDICAP!$A$3:$A$165,HANDICAP!$B$3:$B$165))))</f>
        <v>241</v>
      </c>
    </row>
    <row r="77" spans="1:36" ht="12.75" customHeight="1">
      <c r="A77" s="105"/>
      <c r="B77" s="17">
        <v>8</v>
      </c>
      <c r="C77" s="40" t="str">
        <f>PAIRS!E40</f>
        <v>Dionne Lalley</v>
      </c>
      <c r="D77" s="40">
        <f>PAIRS!F40</f>
        <v>114</v>
      </c>
      <c r="E77" s="98"/>
      <c r="F77" s="100"/>
      <c r="G77" s="44">
        <f>PAIRS!J40</f>
        <v>114</v>
      </c>
      <c r="H77" s="40">
        <f>PAIRS!L40</f>
        <v>94</v>
      </c>
      <c r="I77" s="61">
        <f>PAIRS!N40</f>
        <v>122</v>
      </c>
      <c r="J77" s="94"/>
      <c r="K77" s="44">
        <f>PAIRS!Q40</f>
        <v>83</v>
      </c>
      <c r="L77" s="94"/>
      <c r="M77" s="40">
        <f>PAIRS!S40</f>
        <v>114</v>
      </c>
      <c r="N77" s="61">
        <f>PAIRS!U40</f>
        <v>100</v>
      </c>
      <c r="O77" s="94"/>
      <c r="P77" s="94"/>
      <c r="S77" s="17" t="str">
        <f>$C$212</f>
        <v>Martin Maybrey</v>
      </c>
      <c r="T77" s="17">
        <f>IF($I$212=0,0,($G$212+$H$212+$I$212+(3*(LOOKUP($D$212,HANDICAP!$A$3:$A$165,HANDICAP!$B$3:$B$165)))))</f>
        <v>666</v>
      </c>
      <c r="U77" s="17" t="str">
        <f>$C$204</f>
        <v>Craig MacPherson</v>
      </c>
      <c r="V77" s="17">
        <f>IF($N$204=0,0,($N$204+$M$204+$K$204+(3*(LOOKUP($D$204,HANDICAP!$A$3:$A$165,HANDICAP!$B$3:$B$165)))))</f>
        <v>710</v>
      </c>
      <c r="W77" s="17"/>
      <c r="X77" s="17"/>
      <c r="Y77" s="17" t="str">
        <f>$C$190</f>
        <v>Martin Clements</v>
      </c>
      <c r="Z77" s="17">
        <f>IF($G$190=0,0,($G$190+(LOOKUP($D$190,HANDICAP!$A$3:$A$165,HANDICAP!$B$3:$B$165))))</f>
        <v>197</v>
      </c>
      <c r="AA77" s="17">
        <f>$C$199</f>
        <v>0</v>
      </c>
      <c r="AB77" s="17">
        <f>IF($H$199=0,0,($H$199+(LOOKUP($D$199,HANDICAP!$A$3:$A$165,HANDICAP!$B$3:$B$165))))</f>
        <v>0</v>
      </c>
      <c r="AC77" s="17">
        <f>$C$198</f>
        <v>0</v>
      </c>
      <c r="AD77" s="17">
        <f>IF($I$198=0,0,($I$198+(LOOKUP($D$198,HANDICAP!$A$3:$A$165,HANDICAP!$B$3:$B$165))))</f>
        <v>0</v>
      </c>
      <c r="AE77" s="17">
        <f>$C$199</f>
        <v>0</v>
      </c>
      <c r="AF77" s="17">
        <f>IF($K$199=0,0,($K$199+(LOOKUP($D$199,HANDICAP!$A$3:$A$165,HANDICAP!$B$3:$B$165))))</f>
        <v>0</v>
      </c>
      <c r="AG77" s="17" t="str">
        <f>$C$191</f>
        <v>Dave Greig</v>
      </c>
      <c r="AH77" s="17">
        <f>IF($M$191=0,0,($M$191+(LOOKUP($D$191,HANDICAP!$A$3:$A$165,HANDICAP!$B$3:$B$165))))</f>
        <v>213</v>
      </c>
      <c r="AI77" s="17" t="str">
        <f>$C$186</f>
        <v>Val Hopcraft</v>
      </c>
      <c r="AJ77" s="17">
        <f>IF($N$186=0,0,($N$186+(LOOKUP($D$186,HANDICAP!$A$3:$A$165,HANDICAP!$B$3:$B$165))))</f>
        <v>205</v>
      </c>
    </row>
    <row r="78" spans="1:36" ht="12.75" customHeight="1">
      <c r="A78" s="95">
        <f>PAIRS!A41</f>
        <v>35</v>
      </c>
      <c r="B78" s="17">
        <v>7</v>
      </c>
      <c r="C78" s="41" t="str">
        <f>PAIRS!C41</f>
        <v>Judy Moffitt</v>
      </c>
      <c r="D78" s="41">
        <f>PAIRS!D41</f>
        <v>143</v>
      </c>
      <c r="E78" s="97" t="str">
        <f>PAIRS!G41</f>
        <v>Big Boys Bowlers Club 8</v>
      </c>
      <c r="F78" s="99">
        <f>PAIRS!H41</f>
        <v>120</v>
      </c>
      <c r="G78" s="63">
        <f>PAIRS!I41</f>
        <v>156</v>
      </c>
      <c r="H78" s="38">
        <f>PAIRS!K41</f>
        <v>140</v>
      </c>
      <c r="I78" s="64">
        <f>PAIRS!M41</f>
        <v>124</v>
      </c>
      <c r="J78" s="93">
        <f>PAIRS!O41</f>
        <v>1257</v>
      </c>
      <c r="K78" s="63">
        <f>PAIRS!P41</f>
        <v>186</v>
      </c>
      <c r="L78" s="93"/>
      <c r="M78" s="38">
        <f>PAIRS!R41</f>
        <v>137</v>
      </c>
      <c r="N78" s="64">
        <f>PAIRS!T41</f>
        <v>158</v>
      </c>
      <c r="O78" s="93">
        <f>PAIRS!V41</f>
        <v>1323</v>
      </c>
      <c r="P78" s="93">
        <f>PAIRS!W41</f>
        <v>2580</v>
      </c>
      <c r="S78" s="17" t="str">
        <f>$C$190</f>
        <v>Martin Clements</v>
      </c>
      <c r="T78" s="17">
        <f>IF($I$190=0,0,($G$190+$H$190+$I$190+(3*(LOOKUP($D$190,HANDICAP!$A$3:$A$165,HANDICAP!$B$3:$B$165)))))</f>
        <v>624</v>
      </c>
      <c r="U78" s="17" t="str">
        <f>$C$192</f>
        <v>Paul Maddocks</v>
      </c>
      <c r="V78" s="17">
        <f>IF($N$192=0,0,($N$192+$M$192+$K$192+(3*(LOOKUP($D$192,HANDICAP!$A$3:$A$165,HANDICAP!$B$3:$B$165)))))</f>
        <v>714</v>
      </c>
      <c r="W78" s="17"/>
      <c r="X78" s="17"/>
      <c r="Y78" s="17" t="str">
        <f>$C$188</f>
        <v>Andy Preece</v>
      </c>
      <c r="Z78" s="17">
        <f>IF($G$188=0,0,($G$188+(LOOKUP($D$188,HANDICAP!$A$3:$A$165,HANDICAP!$B$3:$B$165))))</f>
        <v>189</v>
      </c>
      <c r="AA78" s="17" t="str">
        <f>$C$213</f>
        <v>Rick Yorston</v>
      </c>
      <c r="AB78" s="17">
        <f>IF($H$213=0,0,($H$213+(LOOKUP($D$213,HANDICAP!$A$3:$A$165,HANDICAP!$B$3:$B$165))))</f>
        <v>247</v>
      </c>
      <c r="AC78" s="17" t="str">
        <f>$C$211</f>
        <v>Mike Williams</v>
      </c>
      <c r="AD78" s="17">
        <f>IF($I$211=0,0,($I$211+(LOOKUP($D$211,HANDICAP!$A$3:$A$165,HANDICAP!$B$3:$B$165))))</f>
        <v>214</v>
      </c>
      <c r="AE78" s="17" t="str">
        <f>$C$191</f>
        <v>Dave Greig</v>
      </c>
      <c r="AF78" s="17">
        <f>IF($K$191=0,0,($K$191+(LOOKUP($D$191,HANDICAP!$A$3:$A$165,HANDICAP!$B$3:$B$165))))</f>
        <v>184</v>
      </c>
      <c r="AG78" s="17" t="str">
        <f>$C$204</f>
        <v>Craig MacPherson</v>
      </c>
      <c r="AH78" s="17">
        <f>IF($M$204=0,0,($M$204+(LOOKUP($D$204,HANDICAP!$A$3:$A$165,HANDICAP!$B$3:$B$165))))</f>
        <v>256</v>
      </c>
      <c r="AI78" s="17" t="str">
        <f>$C$205</f>
        <v>Chris Maddocks</v>
      </c>
      <c r="AJ78" s="17">
        <f>IF($N$205=0,0,($N$205+(LOOKUP($D$205,HANDICAP!$A$3:$A$165,HANDICAP!$B$3:$B$165))))</f>
        <v>255</v>
      </c>
    </row>
    <row r="79" spans="1:36" ht="12.75" customHeight="1">
      <c r="A79" s="105"/>
      <c r="B79" s="17">
        <v>8</v>
      </c>
      <c r="C79" s="40" t="str">
        <f>PAIRS!E41</f>
        <v>Shanine Gill</v>
      </c>
      <c r="D79" s="40">
        <f>PAIRS!F41</f>
        <v>156</v>
      </c>
      <c r="E79" s="98"/>
      <c r="F79" s="100"/>
      <c r="G79" s="44">
        <f>PAIRS!J41</f>
        <v>132</v>
      </c>
      <c r="H79" s="40">
        <f>PAIRS!L41</f>
        <v>196</v>
      </c>
      <c r="I79" s="61">
        <f>PAIRS!N41</f>
        <v>149</v>
      </c>
      <c r="J79" s="94"/>
      <c r="K79" s="44">
        <f>PAIRS!Q41</f>
        <v>146</v>
      </c>
      <c r="L79" s="94"/>
      <c r="M79" s="40">
        <f>PAIRS!S41</f>
        <v>169</v>
      </c>
      <c r="N79" s="61">
        <f>PAIRS!U41</f>
        <v>167</v>
      </c>
      <c r="O79" s="94"/>
      <c r="P79" s="94"/>
      <c r="S79" s="17" t="str">
        <f>$C$206</f>
        <v>Kylie Bromley</v>
      </c>
      <c r="T79" s="17">
        <f>IF($I$206=0,0,($G$206+$H$206+$I$206+(3*(LOOKUP($D$206,HANDICAP!$A$3:$A$165,HANDICAP!$B$3:$B$165)))))</f>
        <v>653</v>
      </c>
      <c r="U79" s="17" t="str">
        <f>$C$195</f>
        <v>Peter Fyles</v>
      </c>
      <c r="V79" s="17">
        <f>IF($N$195=0,0,($N$195+$M$195+$K$195+(3*(LOOKUP($D$195,HANDICAP!$A$3:$A$165,HANDICAP!$B$3:$B$165)))))</f>
        <v>646</v>
      </c>
      <c r="W79" s="17"/>
      <c r="X79" s="17"/>
      <c r="Y79" s="17" t="str">
        <f>$C$211</f>
        <v>Mike Williams</v>
      </c>
      <c r="Z79" s="17">
        <f>IF($G$211=0,0,($G$211+(LOOKUP($D$211,HANDICAP!$A$3:$A$165,HANDICAP!$B$3:$B$165))))</f>
        <v>218</v>
      </c>
      <c r="AA79" s="17" t="str">
        <f>$C$208</f>
        <v>Kayleigh Lowthian</v>
      </c>
      <c r="AB79" s="17">
        <f>IF($H$208=0,0,($H$208+(LOOKUP($D$208,HANDICAP!$A$3:$A$165,HANDICAP!$B$3:$B$165))))</f>
        <v>172</v>
      </c>
      <c r="AC79" s="17">
        <f>$C$200</f>
        <v>0</v>
      </c>
      <c r="AD79" s="17">
        <f>IF($I$200=0,0,($I$200+(LOOKUP($D$200,HANDICAP!$A$3:$A$165,HANDICAP!$B$3:$B$165))))</f>
        <v>0</v>
      </c>
      <c r="AE79" s="17">
        <f>$C$203</f>
        <v>0</v>
      </c>
      <c r="AF79" s="17">
        <f>IF($K$203=0,0,($K$203+(LOOKUP($D$203,HANDICAP!$A$3:$A$165,HANDICAP!$B$3:$B$165))))</f>
        <v>0</v>
      </c>
      <c r="AG79" s="17" t="str">
        <f>$C$188</f>
        <v>Andy Preece</v>
      </c>
      <c r="AH79" s="17">
        <f>IF($M$188=0,0,($M$188+(LOOKUP($D$188,HANDICAP!$A$3:$A$165,HANDICAP!$B$3:$B$165))))</f>
        <v>263</v>
      </c>
      <c r="AI79" s="17" t="str">
        <f>$C$204</f>
        <v>Craig MacPherson</v>
      </c>
      <c r="AJ79" s="17">
        <f>IF($N$204=0,0,($N$204+(LOOKUP($D$204,HANDICAP!$A$3:$A$165,HANDICAP!$B$3:$B$165))))</f>
        <v>199</v>
      </c>
    </row>
    <row r="80" spans="1:36" ht="12.75" customHeight="1">
      <c r="A80" s="95">
        <f>PAIRS!A42</f>
        <v>36</v>
      </c>
      <c r="B80" s="17">
        <v>7</v>
      </c>
      <c r="C80" s="41" t="str">
        <f>PAIRS!C42</f>
        <v>Carrianne Rogers</v>
      </c>
      <c r="D80" s="41">
        <f>PAIRS!D42</f>
        <v>168</v>
      </c>
      <c r="E80" s="97" t="str">
        <f>PAIRS!G42</f>
        <v>The Honey Badgers</v>
      </c>
      <c r="F80" s="99">
        <f>PAIRS!H42</f>
        <v>98</v>
      </c>
      <c r="G80" s="63">
        <f>PAIRS!I42</f>
        <v>168</v>
      </c>
      <c r="H80" s="38">
        <f>PAIRS!K42</f>
        <v>192</v>
      </c>
      <c r="I80" s="64">
        <f>PAIRS!M42</f>
        <v>190</v>
      </c>
      <c r="J80" s="93">
        <f>PAIRS!O42</f>
        <v>1335</v>
      </c>
      <c r="K80" s="63">
        <f>PAIRS!P42</f>
        <v>197</v>
      </c>
      <c r="L80" s="93"/>
      <c r="M80" s="38">
        <f>PAIRS!R42</f>
        <v>201</v>
      </c>
      <c r="N80" s="64">
        <f>PAIRS!T42</f>
        <v>144</v>
      </c>
      <c r="O80" s="93">
        <f>PAIRS!V42</f>
        <v>1393</v>
      </c>
      <c r="P80" s="93">
        <f>PAIRS!W42</f>
        <v>2728</v>
      </c>
      <c r="S80" s="17" t="str">
        <f>$C$211</f>
        <v>Mike Williams</v>
      </c>
      <c r="T80" s="17">
        <f>IF($I$211=0,0,($G$211+$H$211+$I$211+(3*(LOOKUP($D$211,HANDICAP!$A$3:$A$165,HANDICAP!$B$3:$B$165)))))</f>
        <v>665</v>
      </c>
      <c r="U80" s="17">
        <f>$C$202</f>
        <v>0</v>
      </c>
      <c r="V80" s="17">
        <f>IF($N$202=0,0,($N$202+$M$202+$K$202+(3*(LOOKUP($D$202,HANDICAP!$A$3:$A$165,HANDICAP!$B$3:$B$165)))))</f>
        <v>0</v>
      </c>
      <c r="W80" s="17"/>
      <c r="X80" s="17"/>
      <c r="Y80" s="17" t="str">
        <f>$C$195</f>
        <v>Peter Fyles</v>
      </c>
      <c r="Z80" s="17">
        <f>IF($G$195=0,0,($G$195+(LOOKUP($D$195,HANDICAP!$A$3:$A$165,HANDICAP!$B$3:$B$165))))</f>
        <v>193</v>
      </c>
      <c r="AA80" s="17" t="str">
        <f>$C$195</f>
        <v>Peter Fyles</v>
      </c>
      <c r="AB80" s="17">
        <f>IF($H$195=0,0,($H$195+(LOOKUP($D$195,HANDICAP!$A$3:$A$165,HANDICAP!$B$3:$B$165))))</f>
        <v>260</v>
      </c>
      <c r="AC80" s="17" t="str">
        <f>$C$187</f>
        <v>Rick Collins</v>
      </c>
      <c r="AD80" s="17">
        <f>IF($I$187=0,0,($I$187+(LOOKUP($D$187,HANDICAP!$A$3:$A$165,HANDICAP!$B$3:$B$165))))</f>
        <v>253</v>
      </c>
      <c r="AE80" s="17" t="str">
        <f>$C$187</f>
        <v>Rick Collins</v>
      </c>
      <c r="AF80" s="17">
        <f>IF($K$187=0,0,($K$187+(LOOKUP($D$187,HANDICAP!$A$3:$A$165,HANDICAP!$B$3:$B$165))))</f>
        <v>221</v>
      </c>
      <c r="AG80" s="17">
        <f>$C$202</f>
        <v>0</v>
      </c>
      <c r="AH80" s="17">
        <f>IF($M$202=0,0,($M$202+(LOOKUP($D$202,HANDICAP!$A$3:$A$165,HANDICAP!$B$3:$B$165))))</f>
        <v>0</v>
      </c>
      <c r="AI80" s="17">
        <f>$C$201</f>
        <v>0</v>
      </c>
      <c r="AJ80" s="17">
        <f>IF($N$201=0,0,($N$201+(LOOKUP($D$201,HANDICAP!$A$3:$A$165,HANDICAP!$B$3:$B$165))))</f>
        <v>0</v>
      </c>
    </row>
    <row r="81" spans="1:36" ht="12.75" customHeight="1">
      <c r="A81" s="105"/>
      <c r="B81" s="17">
        <v>8</v>
      </c>
      <c r="C81" s="40" t="str">
        <f>PAIRS!E42</f>
        <v>Blake Colcombe</v>
      </c>
      <c r="D81" s="40">
        <f>PAIRS!F42</f>
        <v>160</v>
      </c>
      <c r="E81" s="98"/>
      <c r="F81" s="100"/>
      <c r="G81" s="44">
        <f>PAIRS!J42</f>
        <v>128</v>
      </c>
      <c r="H81" s="40">
        <f>PAIRS!L42</f>
        <v>196</v>
      </c>
      <c r="I81" s="61">
        <f>PAIRS!N42</f>
        <v>167</v>
      </c>
      <c r="J81" s="94"/>
      <c r="K81" s="44">
        <f>PAIRS!Q42</f>
        <v>201</v>
      </c>
      <c r="L81" s="94"/>
      <c r="M81" s="40">
        <f>PAIRS!S42</f>
        <v>215</v>
      </c>
      <c r="N81" s="61">
        <f>PAIRS!U42</f>
        <v>141</v>
      </c>
      <c r="O81" s="94"/>
      <c r="P81" s="94"/>
      <c r="S81" s="17">
        <f>$C$199</f>
        <v>0</v>
      </c>
      <c r="T81" s="17">
        <f>IF($I$199=0,0,($G$199+$H$199+$I$199+(3*(LOOKUP($D$199,HANDICAP!$A$3:$A$165,HANDICAP!$B$3:$B$165)))))</f>
        <v>0</v>
      </c>
      <c r="U81" s="17">
        <f>$C$199</f>
        <v>0</v>
      </c>
      <c r="V81" s="17">
        <f>IF($N$199=0,0,($N$199+$M$199+$K$199+(3*(LOOKUP($D$199,HANDICAP!$A$3:$A$165,HANDICAP!$B$3:$B$165)))))</f>
        <v>0</v>
      </c>
      <c r="W81" s="17"/>
      <c r="X81" s="17"/>
      <c r="Y81" s="17" t="str">
        <f>$C$206</f>
        <v>Kylie Bromley</v>
      </c>
      <c r="Z81" s="17">
        <f>IF($G$206=0,0,($G$206+(LOOKUP($D$206,HANDICAP!$A$3:$A$165,HANDICAP!$B$3:$B$165))))</f>
        <v>238</v>
      </c>
      <c r="AA81" s="17" t="str">
        <f>$C$214</f>
        <v>Paul Maddocks</v>
      </c>
      <c r="AB81" s="17">
        <f>IF($H$214=0,0,($H$214+(LOOKUP($D$214,HANDICAP!$A$3:$A$165,HANDICAP!$B$3:$B$165))))</f>
        <v>241</v>
      </c>
      <c r="AC81" s="17" t="str">
        <f>$C$193</f>
        <v>Craig Macpherson</v>
      </c>
      <c r="AD81" s="17">
        <f>IF($I$193=0,0,($I$193+(LOOKUP($D$193,HANDICAP!$A$3:$A$165,HANDICAP!$B$3:$B$165))))</f>
        <v>236</v>
      </c>
      <c r="AE81" s="17">
        <f>$C$202</f>
        <v>0</v>
      </c>
      <c r="AF81" s="17">
        <f>IF($K$202=0,0,($K$202+(LOOKUP($D$202,HANDICAP!$A$3:$A$165,HANDICAP!$B$3:$B$165))))</f>
        <v>0</v>
      </c>
      <c r="AG81" s="17" t="str">
        <f>$C$192</f>
        <v>Paul Maddocks</v>
      </c>
      <c r="AH81" s="17">
        <f>IF($M$192=0,0,($M$192+(LOOKUP($D$192,HANDICAP!$A$3:$A$165,HANDICAP!$B$3:$B$165))))</f>
        <v>242</v>
      </c>
      <c r="AI81" s="17" t="str">
        <f>$C$209</f>
        <v>Shay Lowthian</v>
      </c>
      <c r="AJ81" s="17">
        <f>IF($N$209=0,0,($N$209+(LOOKUP($D$209,HANDICAP!$A$3:$A$165,HANDICAP!$B$3:$B$165))))</f>
        <v>219</v>
      </c>
    </row>
    <row r="82" spans="1:36" ht="12.75" customHeight="1">
      <c r="A82" s="95">
        <f>PAIRS!A43</f>
        <v>37</v>
      </c>
      <c r="B82" s="17">
        <v>7</v>
      </c>
      <c r="C82" s="41" t="str">
        <f>PAIRS!C43</f>
        <v>Chris Lee</v>
      </c>
      <c r="D82" s="41">
        <f>PAIRS!D43</f>
        <v>187</v>
      </c>
      <c r="E82" s="97" t="str">
        <f>PAIRS!G43</f>
        <v>Me &amp; The Boy</v>
      </c>
      <c r="F82" s="99">
        <f>PAIRS!H43</f>
        <v>50</v>
      </c>
      <c r="G82" s="63">
        <f>PAIRS!I43</f>
        <v>139</v>
      </c>
      <c r="H82" s="38">
        <f>PAIRS!K43</f>
        <v>164</v>
      </c>
      <c r="I82" s="64">
        <f>PAIRS!M43</f>
        <v>174</v>
      </c>
      <c r="J82" s="93">
        <f>PAIRS!O43</f>
        <v>1210</v>
      </c>
      <c r="K82" s="63">
        <f>PAIRS!P43</f>
        <v>246</v>
      </c>
      <c r="L82" s="93"/>
      <c r="M82" s="38">
        <f>PAIRS!R43</f>
        <v>205</v>
      </c>
      <c r="N82" s="64">
        <f>PAIRS!T43</f>
        <v>164</v>
      </c>
      <c r="O82" s="93">
        <f>PAIRS!V43</f>
        <v>1363</v>
      </c>
      <c r="P82" s="93">
        <f>PAIRS!W43</f>
        <v>2573</v>
      </c>
      <c r="S82" s="17" t="str">
        <f>$C$195</f>
        <v>Peter Fyles</v>
      </c>
      <c r="T82" s="17">
        <f>IF($I$195=0,0,($G$195+$H$195+$I$195+(3*(LOOKUP($D$195,HANDICAP!$A$3:$A$165,HANDICAP!$B$3:$B$165)))))</f>
        <v>670</v>
      </c>
      <c r="U82" s="17" t="str">
        <f>$C$187</f>
        <v>Rick Collins</v>
      </c>
      <c r="V82" s="17">
        <f>IF($N$187=0,0,($N$187+$M$187+$K$187+(3*(LOOKUP($D$187,HANDICAP!$A$3:$A$165,HANDICAP!$B$3:$B$165)))))</f>
        <v>704</v>
      </c>
      <c r="W82" s="17"/>
      <c r="X82" s="17"/>
      <c r="Y82" s="17">
        <f>$C$202</f>
        <v>0</v>
      </c>
      <c r="Z82" s="17">
        <f>IF($G$202=0,0,($G$202+(LOOKUP($D$202,HANDICAP!$A$3:$A$165,HANDICAP!$B$3:$B$165))))</f>
        <v>0</v>
      </c>
      <c r="AA82" s="17" t="str">
        <f>$C$212</f>
        <v>Martin Maybrey</v>
      </c>
      <c r="AB82" s="17">
        <f>IF($H$212=0,0,($H$212+(LOOKUP($D$212,HANDICAP!$A$3:$A$165,HANDICAP!$B$3:$B$165))))</f>
        <v>248</v>
      </c>
      <c r="AC82" s="17" t="str">
        <f>$C$195</f>
        <v>Peter Fyles</v>
      </c>
      <c r="AD82" s="17">
        <f>IF($I$195=0,0,($I$195+(LOOKUP($D$195,HANDICAP!$A$3:$A$165,HANDICAP!$B$3:$B$165))))</f>
        <v>217</v>
      </c>
      <c r="AE82" s="17" t="str">
        <f>$C$195</f>
        <v>Peter Fyles</v>
      </c>
      <c r="AF82" s="17">
        <f>IF($K$195=0,0,($K$195+(LOOKUP($D$195,HANDICAP!$A$3:$A$165,HANDICAP!$B$3:$B$165))))</f>
        <v>194</v>
      </c>
      <c r="AG82" s="17" t="str">
        <f>$C$187</f>
        <v>Rick Collins</v>
      </c>
      <c r="AH82" s="17">
        <f>IF($M$187=0,0,($M$187+(LOOKUP($D$187,HANDICAP!$A$3:$A$165,HANDICAP!$B$3:$B$165))))</f>
        <v>242</v>
      </c>
      <c r="AI82" s="17">
        <f>$C$199</f>
        <v>0</v>
      </c>
      <c r="AJ82" s="17">
        <f>IF($N$199=0,0,($N$199+(LOOKUP($D$199,HANDICAP!$A$3:$A$165,HANDICAP!$B$3:$B$165))))</f>
        <v>0</v>
      </c>
    </row>
    <row r="83" spans="1:36" ht="12.75" customHeight="1">
      <c r="A83" s="105"/>
      <c r="B83" s="17">
        <v>8</v>
      </c>
      <c r="C83" s="40" t="str">
        <f>PAIRS!E43</f>
        <v>Tony Lee</v>
      </c>
      <c r="D83" s="40">
        <f>PAIRS!F43</f>
        <v>205</v>
      </c>
      <c r="E83" s="98"/>
      <c r="F83" s="100"/>
      <c r="G83" s="44">
        <f>PAIRS!J43</f>
        <v>173</v>
      </c>
      <c r="H83" s="40">
        <f>PAIRS!L43</f>
        <v>231</v>
      </c>
      <c r="I83" s="61">
        <f>PAIRS!N43</f>
        <v>179</v>
      </c>
      <c r="J83" s="94"/>
      <c r="K83" s="44">
        <f>PAIRS!Q43</f>
        <v>174</v>
      </c>
      <c r="L83" s="94"/>
      <c r="M83" s="40">
        <f>PAIRS!S43</f>
        <v>210</v>
      </c>
      <c r="N83" s="61">
        <f>PAIRS!U43</f>
        <v>214</v>
      </c>
      <c r="O83" s="94"/>
      <c r="P83" s="94"/>
      <c r="S83" s="17" t="str">
        <f>$C$188</f>
        <v>Andy Preece</v>
      </c>
      <c r="T83" s="17">
        <f>IF($I$188=0,0,($G$188+$H$188+$I$188+(3*(LOOKUP($D$188,HANDICAP!$A$3:$A$165,HANDICAP!$B$3:$B$165)))))</f>
        <v>577</v>
      </c>
      <c r="U83" s="17" t="str">
        <f>$C$197</f>
        <v>Danny Lalley</v>
      </c>
      <c r="V83" s="17">
        <f>IF($N$197=0,0,($N$197+$M$197+$K$197+(3*(LOOKUP($D$197,HANDICAP!$A$3:$A$165,HANDICAP!$B$3:$B$165)))))</f>
        <v>673</v>
      </c>
      <c r="W83" s="17"/>
      <c r="X83" s="17"/>
      <c r="Y83" s="17">
        <f>$C$199</f>
        <v>0</v>
      </c>
      <c r="Z83" s="17">
        <f>IF($G$199=0,0,($G$199+(LOOKUP($D$199,HANDICAP!$A$3:$A$165,HANDICAP!$B$3:$B$165))))</f>
        <v>0</v>
      </c>
      <c r="AA83" s="17" t="str">
        <f>$C$188</f>
        <v>Andy Preece</v>
      </c>
      <c r="AB83" s="17">
        <f>IF($H$188=0,0,($H$188+(LOOKUP($D$188,HANDICAP!$A$3:$A$165,HANDICAP!$B$3:$B$165))))</f>
        <v>196</v>
      </c>
      <c r="AC83" s="17" t="str">
        <f>$C$188</f>
        <v>Andy Preece</v>
      </c>
      <c r="AD83" s="17">
        <f>IF($I$188=0,0,($I$188+(LOOKUP($D$188,HANDICAP!$A$3:$A$165,HANDICAP!$B$3:$B$165))))</f>
        <v>192</v>
      </c>
      <c r="AE83" s="17" t="str">
        <f>$C$197</f>
        <v>Danny Lalley</v>
      </c>
      <c r="AF83" s="17">
        <f>IF($K$197=0,0,($K$197+(LOOKUP($D$197,HANDICAP!$A$3:$A$165,HANDICAP!$B$3:$B$165))))</f>
        <v>257</v>
      </c>
      <c r="AG83" s="17" t="str">
        <f>$C$197</f>
        <v>Danny Lalley</v>
      </c>
      <c r="AH83" s="17">
        <f>IF($M$197=0,0,($M$197+(LOOKUP($D$197,HANDICAP!$A$3:$A$165,HANDICAP!$B$3:$B$165))))</f>
        <v>183</v>
      </c>
      <c r="AI83" s="17" t="str">
        <f>$C$197</f>
        <v>Danny Lalley</v>
      </c>
      <c r="AJ83" s="17">
        <f>IF($N$197=0,0,($N$197+(LOOKUP($D$197,HANDICAP!$A$3:$A$165,HANDICAP!$B$3:$B$165))))</f>
        <v>233</v>
      </c>
    </row>
    <row r="84" spans="1:36" ht="12.75" customHeight="1">
      <c r="A84" s="95">
        <f>PAIRS!A44</f>
        <v>38</v>
      </c>
      <c r="B84" s="17">
        <v>7</v>
      </c>
      <c r="C84" s="41" t="str">
        <f>PAIRS!C44</f>
        <v>Shay Lowthian</v>
      </c>
      <c r="D84" s="41">
        <f>PAIRS!D44</f>
        <v>188</v>
      </c>
      <c r="E84" s="97" t="str">
        <f>PAIRS!G44</f>
        <v>Toon Kids</v>
      </c>
      <c r="F84" s="99">
        <f>PAIRS!H44</f>
        <v>64</v>
      </c>
      <c r="G84" s="63">
        <f>PAIRS!I44</f>
        <v>204</v>
      </c>
      <c r="H84" s="38">
        <f>PAIRS!K44</f>
        <v>167</v>
      </c>
      <c r="I84" s="64">
        <f>PAIRS!M44</f>
        <v>246</v>
      </c>
      <c r="J84" s="93">
        <f>PAIRS!O44</f>
        <v>1288</v>
      </c>
      <c r="K84" s="63">
        <f>PAIRS!P44</f>
        <v>194</v>
      </c>
      <c r="L84" s="93"/>
      <c r="M84" s="38">
        <f>PAIRS!R44</f>
        <v>208</v>
      </c>
      <c r="N84" s="64">
        <f>PAIRS!T44</f>
        <v>148</v>
      </c>
      <c r="O84" s="93">
        <f>PAIRS!V44</f>
        <v>1249</v>
      </c>
      <c r="P84" s="93">
        <f>PAIRS!W44</f>
        <v>2537</v>
      </c>
      <c r="S84" s="17" t="str">
        <f>$C$185</f>
        <v>Dave Chapman</v>
      </c>
      <c r="T84" s="17">
        <f>IF($I$185=0,0,($G$185+$H$185+$I$185+(3*(LOOKUP($D$185,HANDICAP!$A$3:$A$165,HANDICAP!$B$3:$B$165)))))</f>
        <v>622</v>
      </c>
      <c r="U84" s="17" t="str">
        <f>$C$184</f>
        <v>Martin Maybrey</v>
      </c>
      <c r="V84" s="17">
        <f>IF($N$184=0,0,($N$184+$M$184+$K$184+(3*(LOOKUP($D$184,HANDICAP!$A$3:$A$165,HANDICAP!$B$3:$B$165)))))</f>
        <v>624</v>
      </c>
      <c r="W84" s="17"/>
      <c r="X84" s="17"/>
      <c r="Y84" s="17" t="str">
        <f>$C$184</f>
        <v>Martin Maybrey</v>
      </c>
      <c r="Z84" s="17">
        <f>IF($G$184=0,0,($G$184+(LOOKUP($D$184,HANDICAP!$A$3:$A$165,HANDICAP!$B$3:$B$165))))</f>
        <v>206</v>
      </c>
      <c r="AA84" s="17" t="str">
        <f>$C$185</f>
        <v>Dave Chapman</v>
      </c>
      <c r="AB84" s="17">
        <f>IF($H$185=0,0,($H$185+(LOOKUP($D$185,HANDICAP!$A$3:$A$165,HANDICAP!$B$3:$B$165))))</f>
        <v>174</v>
      </c>
      <c r="AC84" s="17" t="str">
        <f>$C$182</f>
        <v>Pam Sharman</v>
      </c>
      <c r="AD84" s="17">
        <f>IF($I$182=0,0,($I$182+(LOOKUP($D$182,HANDICAP!$A$3:$A$165,HANDICAP!$B$3:$B$165))))</f>
        <v>227</v>
      </c>
      <c r="AE84" s="17" t="str">
        <f>$C$183</f>
        <v>Homour Joseph</v>
      </c>
      <c r="AF84" s="17">
        <f>IF($K$183=0,0,($K$183+(LOOKUP($D$183,HANDICAP!$A$3:$A$165,HANDICAP!$B$3:$B$165))))</f>
        <v>212</v>
      </c>
      <c r="AG84" s="17" t="str">
        <f>$C$184</f>
        <v>Martin Maybrey</v>
      </c>
      <c r="AH84" s="17">
        <f>IF($M$184=0,0,($M$184+(LOOKUP($D$184,HANDICAP!$A$3:$A$165,HANDICAP!$B$3:$B$165))))</f>
        <v>223</v>
      </c>
      <c r="AI84" s="17" t="str">
        <f>$C$184</f>
        <v>Martin Maybrey</v>
      </c>
      <c r="AJ84" s="17">
        <f>IF($N$184=0,0,($N$184+(LOOKUP($D$184,HANDICAP!$A$3:$A$165,HANDICAP!$B$3:$B$165))))</f>
        <v>221</v>
      </c>
    </row>
    <row r="85" spans="1:36" ht="12.75" customHeight="1">
      <c r="A85" s="105"/>
      <c r="B85" s="17">
        <v>8</v>
      </c>
      <c r="C85" s="40" t="str">
        <f>PAIRS!E44</f>
        <v>Kayleigh Lowthian</v>
      </c>
      <c r="D85" s="40">
        <f>PAIRS!F44</f>
        <v>185</v>
      </c>
      <c r="E85" s="98"/>
      <c r="F85" s="100"/>
      <c r="G85" s="44">
        <f>PAIRS!J44</f>
        <v>141</v>
      </c>
      <c r="H85" s="40">
        <f>PAIRS!L44</f>
        <v>154</v>
      </c>
      <c r="I85" s="61">
        <f>PAIRS!N44</f>
        <v>184</v>
      </c>
      <c r="J85" s="94"/>
      <c r="K85" s="44">
        <f>PAIRS!Q44</f>
        <v>166</v>
      </c>
      <c r="L85" s="94"/>
      <c r="M85" s="40">
        <f>PAIRS!S44</f>
        <v>148</v>
      </c>
      <c r="N85" s="61">
        <f>PAIRS!U44</f>
        <v>193</v>
      </c>
      <c r="O85" s="94"/>
      <c r="P85" s="94"/>
      <c r="S85" s="17" t="str">
        <f>$C$183</f>
        <v>Homour Joseph</v>
      </c>
      <c r="T85" s="17">
        <f>IF($I$183=0,0,($G$183+$H$183+$I$183+(3*(LOOKUP($D$183,HANDICAP!$A$3:$A$165,HANDICAP!$B$3:$B$165)))))</f>
        <v>690</v>
      </c>
      <c r="U85" s="17" t="str">
        <f>$C$183</f>
        <v>Homour Joseph</v>
      </c>
      <c r="V85" s="17">
        <f>IF($N$183=0,0,($N$183+$M$183+$K$183+(3*(LOOKUP($D$183,HANDICAP!$A$3:$A$165,HANDICAP!$B$3:$B$165)))))</f>
        <v>665</v>
      </c>
      <c r="W85" s="17"/>
      <c r="X85" s="17"/>
      <c r="Y85" s="17" t="str">
        <f>$C$183</f>
        <v>Homour Joseph</v>
      </c>
      <c r="Z85" s="17">
        <f>IF($G$183=0,0,($G$183+(LOOKUP($D$183,HANDICAP!$A$3:$A$165,HANDICAP!$B$3:$B$165))))</f>
        <v>247</v>
      </c>
      <c r="AA85" s="17" t="str">
        <f>$C$184</f>
        <v>Martin Maybrey</v>
      </c>
      <c r="AB85" s="17">
        <f>IF($H$184=0,0,($H$184+(LOOKUP($D$184,HANDICAP!$A$3:$A$165,HANDICAP!$B$3:$B$165))))</f>
        <v>203</v>
      </c>
      <c r="AC85" s="17" t="str">
        <f>$C$185</f>
        <v>Dave Chapman</v>
      </c>
      <c r="AD85" s="17">
        <f>IF($I$185=0,0,($I$185+(LOOKUP($D$185,HANDICAP!$A$3:$A$165,HANDICAP!$B$3:$B$165))))</f>
        <v>228</v>
      </c>
      <c r="AE85" s="17" t="str">
        <f>$C$184</f>
        <v>Martin Maybrey</v>
      </c>
      <c r="AF85" s="17">
        <f>IF($K$184=0,0,($K$184+(LOOKUP($D$184,HANDICAP!$A$3:$A$165,HANDICAP!$B$3:$B$165))))</f>
        <v>180</v>
      </c>
      <c r="AG85" s="17" t="str">
        <f>$C$182</f>
        <v>Pam Sharman</v>
      </c>
      <c r="AH85" s="17">
        <f>IF($M$182=0,0,($M$182+(LOOKUP($D$182,HANDICAP!$A$3:$A$165,HANDICAP!$B$3:$B$165))))</f>
        <v>170</v>
      </c>
      <c r="AI85" s="17" t="str">
        <f>$C$183</f>
        <v>Homour Joseph</v>
      </c>
      <c r="AJ85" s="17">
        <f>IF($N$183=0,0,($N$183+(LOOKUP($D$183,HANDICAP!$A$3:$A$165,HANDICAP!$B$3:$B$165))))</f>
        <v>229</v>
      </c>
    </row>
    <row r="86" spans="1:36" ht="12.75" customHeight="1">
      <c r="A86" s="95">
        <f>PAIRS!A45</f>
        <v>39</v>
      </c>
      <c r="B86" s="17">
        <v>7</v>
      </c>
      <c r="C86" s="41">
        <f>PAIRS!C45</f>
        <v>0</v>
      </c>
      <c r="D86" s="41">
        <f>PAIRS!D45</f>
        <v>0</v>
      </c>
      <c r="E86" s="97">
        <f>PAIRS!G45</f>
        <v>0</v>
      </c>
      <c r="F86" s="99">
        <f>PAIRS!H45</f>
        <v>0</v>
      </c>
      <c r="G86" s="63">
        <f>PAIRS!I45</f>
        <v>0</v>
      </c>
      <c r="H86" s="38">
        <f>PAIRS!K45</f>
        <v>0</v>
      </c>
      <c r="I86" s="64">
        <f>PAIRS!M45</f>
        <v>0</v>
      </c>
      <c r="J86" s="93">
        <f>PAIRS!O45</f>
        <v>0</v>
      </c>
      <c r="K86" s="63">
        <f>PAIRS!P45</f>
        <v>0</v>
      </c>
      <c r="L86" s="93"/>
      <c r="M86" s="38">
        <f>PAIRS!R45</f>
        <v>0</v>
      </c>
      <c r="N86" s="64">
        <f>PAIRS!T45</f>
        <v>0</v>
      </c>
      <c r="O86" s="93">
        <f>PAIRS!V45</f>
        <v>0</v>
      </c>
      <c r="P86" s="93">
        <f>PAIRS!W45</f>
        <v>0</v>
      </c>
      <c r="S86" s="17" t="str">
        <f>$C$184</f>
        <v>Martin Maybrey</v>
      </c>
      <c r="T86" s="17">
        <f>IF($I$184=0,0,($G$184+$H$184+$I$184+(3*(LOOKUP($D$184,HANDICAP!$A$3:$A$165,HANDICAP!$B$3:$B$165)))))</f>
        <v>614</v>
      </c>
      <c r="U86" s="17" t="str">
        <f>$C$182</f>
        <v>Pam Sharman</v>
      </c>
      <c r="V86" s="17">
        <f>IF($N$182=0,0,($N$182+$M$182+$K$182+(3*(LOOKUP($D$182,HANDICAP!$A$3:$A$165,HANDICAP!$B$3:$B$165)))))</f>
        <v>584</v>
      </c>
      <c r="W86" s="17"/>
      <c r="X86" s="17"/>
      <c r="Y86" s="17" t="str">
        <f>$C$185</f>
        <v>Dave Chapman</v>
      </c>
      <c r="Z86" s="17">
        <f>IF($G$185=0,0,($G$185+(LOOKUP($D$185,HANDICAP!$A$3:$A$165,HANDICAP!$B$3:$B$165))))</f>
        <v>220</v>
      </c>
      <c r="AA86" s="17" t="str">
        <f>$C$183</f>
        <v>Homour Joseph</v>
      </c>
      <c r="AB86" s="17">
        <f>IF($H$183=0,0,($H$183+(LOOKUP($D$183,HANDICAP!$A$3:$A$165,HANDICAP!$B$3:$B$165))))</f>
        <v>229</v>
      </c>
      <c r="AC86" s="17" t="str">
        <f>$C$183</f>
        <v>Homour Joseph</v>
      </c>
      <c r="AD86" s="17">
        <f>IF($I$183=0,0,($I$183+(LOOKUP($D$183,HANDICAP!$A$3:$A$165,HANDICAP!$B$3:$B$165))))</f>
        <v>214</v>
      </c>
      <c r="AE86" s="17" t="str">
        <f>$C$182</f>
        <v>Pam Sharman</v>
      </c>
      <c r="AF86" s="17">
        <f>IF($K$182=0,0,($K$182+(LOOKUP($D$182,HANDICAP!$A$3:$A$165,HANDICAP!$B$3:$B$165))))</f>
        <v>209</v>
      </c>
      <c r="AG86" s="17" t="str">
        <f>$C$183</f>
        <v>Homour Joseph</v>
      </c>
      <c r="AH86" s="17">
        <f>IF($M$183=0,0,($M$183+(LOOKUP($D$183,HANDICAP!$A$3:$A$165,HANDICAP!$B$3:$B$165))))</f>
        <v>224</v>
      </c>
      <c r="AI86" s="17" t="str">
        <f>$C$185</f>
        <v>Dave Chapman</v>
      </c>
      <c r="AJ86" s="17">
        <f>IF($N$185=0,0,($N$185+(LOOKUP($D$185,HANDICAP!$A$3:$A$165,HANDICAP!$B$3:$B$165))))</f>
        <v>271</v>
      </c>
    </row>
    <row r="87" spans="1:36" ht="12.75" customHeight="1">
      <c r="A87" s="105"/>
      <c r="B87" s="17">
        <v>8</v>
      </c>
      <c r="C87" s="40">
        <f>PAIRS!E45</f>
        <v>0</v>
      </c>
      <c r="D87" s="40">
        <f>PAIRS!F45</f>
        <v>0</v>
      </c>
      <c r="E87" s="106"/>
      <c r="F87" s="100"/>
      <c r="G87" s="44">
        <f>PAIRS!J45</f>
        <v>0</v>
      </c>
      <c r="H87" s="40">
        <f>PAIRS!L45</f>
        <v>0</v>
      </c>
      <c r="I87" s="61">
        <f>PAIRS!N45</f>
        <v>0</v>
      </c>
      <c r="J87" s="94"/>
      <c r="K87" s="44">
        <f>PAIRS!Q45</f>
        <v>0</v>
      </c>
      <c r="L87" s="94"/>
      <c r="M87" s="40">
        <f>PAIRS!S45</f>
        <v>0</v>
      </c>
      <c r="N87" s="61">
        <f>PAIRS!U45</f>
        <v>0</v>
      </c>
      <c r="O87" s="94"/>
      <c r="P87" s="94"/>
      <c r="S87" s="17" t="str">
        <f>$C$182</f>
        <v>Pam Sharman</v>
      </c>
      <c r="T87" s="17">
        <f>IF($I$182=0,0,($G$182+$H$182+$I$182+(3*(LOOKUP($D$182,HANDICAP!$A$3:$A$165,HANDICAP!$B$3:$B$165)))))</f>
        <v>697</v>
      </c>
      <c r="U87" s="17" t="str">
        <f>$C$185</f>
        <v>Dave Chapman</v>
      </c>
      <c r="V87" s="17">
        <f>IF($N$185=0,0,($N$185+$M$185+$K$185+(3*(LOOKUP($D$185,HANDICAP!$A$3:$A$165,HANDICAP!$B$3:$B$165)))))</f>
        <v>747</v>
      </c>
      <c r="W87" s="17"/>
      <c r="X87" s="17"/>
      <c r="Y87" s="17" t="str">
        <f>$C$182</f>
        <v>Pam Sharman</v>
      </c>
      <c r="Z87" s="17">
        <f>IF($G$182=0,0,($G$182+(LOOKUP($D$182,HANDICAP!$A$3:$A$165,HANDICAP!$B$3:$B$165))))</f>
        <v>233</v>
      </c>
      <c r="AA87" s="17" t="str">
        <f>$C$182</f>
        <v>Pam Sharman</v>
      </c>
      <c r="AB87" s="17">
        <f>IF($H$182=0,0,($H$182+(LOOKUP($D$182,HANDICAP!$A$3:$A$165,HANDICAP!$B$3:$B$165))))</f>
        <v>237</v>
      </c>
      <c r="AC87" s="17" t="str">
        <f>$C$184</f>
        <v>Martin Maybrey</v>
      </c>
      <c r="AD87" s="17">
        <f>IF($I$184=0,0,($I$184+(LOOKUP($D$184,HANDICAP!$A$3:$A$165,HANDICAP!$B$3:$B$165))))</f>
        <v>205</v>
      </c>
      <c r="AE87" s="17" t="str">
        <f>$C$185</f>
        <v>Dave Chapman</v>
      </c>
      <c r="AF87" s="17">
        <f>IF($K$185=0,0,($K$185+(LOOKUP($D$185,HANDICAP!$A$3:$A$165,HANDICAP!$B$3:$B$165))))</f>
        <v>237</v>
      </c>
      <c r="AG87" s="17" t="str">
        <f>$C$185</f>
        <v>Dave Chapman</v>
      </c>
      <c r="AH87" s="17">
        <f>IF($M$185=0,0,($M$185+(LOOKUP($D$185,HANDICAP!$A$3:$A$165,HANDICAP!$B$3:$B$165))))</f>
        <v>239</v>
      </c>
      <c r="AI87" s="17" t="str">
        <f>$C$182</f>
        <v>Pam Sharman</v>
      </c>
      <c r="AJ87" s="17">
        <f>IF($N$182=0,0,($N$182+(LOOKUP($D$182,HANDICAP!$A$3:$A$165,HANDICAP!$B$3:$B$165))))</f>
        <v>205</v>
      </c>
    </row>
    <row r="88" spans="1:36" ht="12.75" customHeight="1">
      <c r="A88" s="95">
        <f>PAIRS!A46</f>
        <v>40</v>
      </c>
      <c r="B88" s="17">
        <v>7</v>
      </c>
      <c r="C88" s="41">
        <f>PAIRS!C46</f>
        <v>0</v>
      </c>
      <c r="D88" s="41">
        <f>PAIRS!D46</f>
        <v>0</v>
      </c>
      <c r="E88" s="97">
        <f>PAIRS!G46</f>
        <v>0</v>
      </c>
      <c r="F88" s="99">
        <f>PAIRS!H46</f>
        <v>0</v>
      </c>
      <c r="G88" s="63">
        <f>PAIRS!I46</f>
        <v>0</v>
      </c>
      <c r="H88" s="38">
        <f>PAIRS!K46</f>
        <v>0</v>
      </c>
      <c r="I88" s="64">
        <f>PAIRS!M46</f>
        <v>0</v>
      </c>
      <c r="J88" s="93">
        <f>PAIRS!O46</f>
        <v>0</v>
      </c>
      <c r="K88" s="63">
        <f>PAIRS!P46</f>
        <v>0</v>
      </c>
      <c r="L88" s="93"/>
      <c r="M88" s="38">
        <f>PAIRS!R46</f>
        <v>0</v>
      </c>
      <c r="N88" s="64">
        <f>PAIRS!T46</f>
        <v>0</v>
      </c>
      <c r="O88" s="93">
        <f>PAIRS!V46</f>
        <v>0</v>
      </c>
      <c r="P88" s="93">
        <f>PAIRS!W46</f>
        <v>0</v>
      </c>
      <c r="S88" s="17" t="str">
        <f>$C$181</f>
        <v>Steve Dickson</v>
      </c>
      <c r="T88" s="17">
        <f>IF($I$181=0,0,($G$181+$H$181+$I$181+(3*(LOOKUP($D$181,HANDICAP!$A$3:$A$165,HANDICAP!$B$3:$B$165)))))</f>
        <v>564</v>
      </c>
      <c r="U88" s="17">
        <f>$C$145</f>
        <v>0</v>
      </c>
      <c r="V88" s="17">
        <f>IF($N$145=0,0,($N$145+$M$145+$K$145+(3*(LOOKUP($D$145,HANDICAP!$A$3:$A$165,HANDICAP!$B$3:$B$165)))))</f>
        <v>0</v>
      </c>
      <c r="W88" s="17"/>
      <c r="X88" s="17"/>
      <c r="Y88" s="17" t="str">
        <f>$C$179</f>
        <v>Louise Roberts</v>
      </c>
      <c r="Z88" s="17">
        <f>IF($G$179=0,0,($G$179+(LOOKUP($D$179,HANDICAP!$A$3:$A$165,HANDICAP!$B$3:$B$165))))</f>
        <v>214</v>
      </c>
      <c r="AA88" s="17" t="str">
        <f>$C$181</f>
        <v>Steve Dickson</v>
      </c>
      <c r="AB88" s="17">
        <f>IF($H$181=0,0,($H$181+(LOOKUP($D$181,HANDICAP!$A$3:$A$165,HANDICAP!$B$3:$B$165))))</f>
        <v>183</v>
      </c>
      <c r="AC88" s="17" t="str">
        <f>$C$167</f>
        <v>Chris Smith</v>
      </c>
      <c r="AD88" s="17">
        <f>IF($I$167=0,0,($I$167+(LOOKUP($D$167,HANDICAP!$A$3:$A$165,HANDICAP!$B$3:$B$165))))</f>
        <v>195</v>
      </c>
      <c r="AE88" s="17" t="str">
        <f>$C$179</f>
        <v>Louise Roberts</v>
      </c>
      <c r="AF88" s="17">
        <f>IF($K$179=0,0,($K$179+(LOOKUP($D$179,HANDICAP!$A$3:$A$165,HANDICAP!$B$3:$B$165))))</f>
        <v>157</v>
      </c>
      <c r="AG88" s="17" t="str">
        <f>$C$162</f>
        <v>Tara Maddocks</v>
      </c>
      <c r="AH88" s="17">
        <f>IF($M$162=0,0,($M$162+(LOOKUP($D$162,HANDICAP!$A$3:$A$165,HANDICAP!$B$3:$B$165))))</f>
        <v>209</v>
      </c>
      <c r="AI88" s="17">
        <f>$C$146</f>
        <v>0</v>
      </c>
      <c r="AJ88" s="17">
        <f>IF($N$146=0,0,($N$146+(LOOKUP($D$146,HANDICAP!$A$3:$A$165,HANDICAP!$B$3:$B$165))))</f>
        <v>0</v>
      </c>
    </row>
    <row r="89" spans="1:36" ht="12.75" customHeight="1">
      <c r="A89" s="105"/>
      <c r="B89" s="17">
        <v>8</v>
      </c>
      <c r="C89" s="40">
        <f>PAIRS!E46</f>
        <v>0</v>
      </c>
      <c r="D89" s="40">
        <f>PAIRS!F46</f>
        <v>0</v>
      </c>
      <c r="E89" s="98"/>
      <c r="F89" s="100"/>
      <c r="G89" s="44">
        <f>PAIRS!J46</f>
        <v>0</v>
      </c>
      <c r="H89" s="40">
        <f>PAIRS!L46</f>
        <v>0</v>
      </c>
      <c r="I89" s="61">
        <f>PAIRS!N46</f>
        <v>0</v>
      </c>
      <c r="J89" s="94"/>
      <c r="K89" s="44">
        <f>PAIRS!Q46</f>
        <v>0</v>
      </c>
      <c r="L89" s="94"/>
      <c r="M89" s="40">
        <f>PAIRS!S46</f>
        <v>0</v>
      </c>
      <c r="N89" s="61">
        <f>PAIRS!U46</f>
        <v>0</v>
      </c>
      <c r="O89" s="94"/>
      <c r="P89" s="94"/>
      <c r="S89" s="17" t="str">
        <f>$C$167</f>
        <v>Chris Smith</v>
      </c>
      <c r="T89" s="17">
        <f>IF($I$167=0,0,($G$167+$H$167+$I$167+(3*(LOOKUP($D$167,HANDICAP!$A$3:$A$165,HANDICAP!$B$3:$B$165)))))</f>
        <v>633</v>
      </c>
      <c r="U89" s="17" t="str">
        <f>$C$179</f>
        <v>Louise Roberts</v>
      </c>
      <c r="V89" s="17">
        <f>IF($N$179=0,0,($N$179+$M$179+$K$179+(3*(LOOKUP($D$179,HANDICAP!$A$3:$A$165,HANDICAP!$B$3:$B$165)))))</f>
        <v>638</v>
      </c>
      <c r="W89" s="17"/>
      <c r="X89" s="17"/>
      <c r="Y89" s="17" t="str">
        <f>$C$154</f>
        <v>Dionne Lalley</v>
      </c>
      <c r="Z89" s="17">
        <f>IF($G$154=0,0,($G$154+(LOOKUP($D$154,HANDICAP!$A$3:$A$165,HANDICAP!$B$3:$B$165))))</f>
        <v>184</v>
      </c>
      <c r="AA89" s="17" t="str">
        <f>$C$167</f>
        <v>Chris Smith</v>
      </c>
      <c r="AB89" s="17">
        <f>IF($H$167=0,0,($H$167+(LOOKUP($D$167,HANDICAP!$A$3:$A$165,HANDICAP!$B$3:$B$165))))</f>
        <v>217</v>
      </c>
      <c r="AC89" s="17" t="str">
        <f>$C$152</f>
        <v>Phil Staff</v>
      </c>
      <c r="AD89" s="17">
        <f>IF($I$152=0,0,($I$152+(LOOKUP($D$152,HANDICAP!$A$3:$A$165,HANDICAP!$B$3:$B$165))))</f>
        <v>241</v>
      </c>
      <c r="AE89" s="17">
        <f>$C$145</f>
        <v>0</v>
      </c>
      <c r="AF89" s="17">
        <f>IF($K$145=0,0,($K$145+(LOOKUP($D$145,HANDICAP!$A$3:$A$165,HANDICAP!$B$3:$B$165))))</f>
        <v>0</v>
      </c>
      <c r="AG89" s="17">
        <f>$C$145</f>
        <v>0</v>
      </c>
      <c r="AH89" s="17">
        <f>IF($M$145=0,0,($M$145+(LOOKUP($D$145,HANDICAP!$A$3:$A$165,HANDICAP!$B$3:$B$165))))</f>
        <v>0</v>
      </c>
      <c r="AI89" s="17">
        <f>$C$172</f>
        <v>0</v>
      </c>
      <c r="AJ89" s="17">
        <f>IF($N$172=0,0,($N$172+(LOOKUP($D$172,HANDICAP!$A$3:$A$165,HANDICAP!$B$3:$B$165))))</f>
        <v>0</v>
      </c>
    </row>
    <row r="90" spans="1:36" ht="12.75" customHeight="1">
      <c r="A90" s="95">
        <f>PAIRS!A47</f>
        <v>41</v>
      </c>
      <c r="B90" s="17">
        <v>7</v>
      </c>
      <c r="C90" s="41" t="str">
        <f>PAIRS!C47</f>
        <v>Dave Goodwin</v>
      </c>
      <c r="D90" s="41">
        <f>PAIRS!D47</f>
        <v>175</v>
      </c>
      <c r="E90" s="97" t="str">
        <f>PAIRS!G47</f>
        <v>Yehbutz</v>
      </c>
      <c r="F90" s="99">
        <f>PAIRS!H47</f>
        <v>61</v>
      </c>
      <c r="G90" s="63">
        <f>PAIRS!I47</f>
        <v>177</v>
      </c>
      <c r="H90" s="38">
        <f>PAIRS!K47</f>
        <v>157</v>
      </c>
      <c r="I90" s="64">
        <f>PAIRS!M47</f>
        <v>199</v>
      </c>
      <c r="J90" s="93">
        <f>PAIRS!O47</f>
        <v>1294</v>
      </c>
      <c r="K90" s="63">
        <f>PAIRS!P47</f>
        <v>201</v>
      </c>
      <c r="L90" s="93"/>
      <c r="M90" s="38">
        <f>PAIRS!R47</f>
        <v>132</v>
      </c>
      <c r="N90" s="64">
        <f>PAIRS!T47</f>
        <v>159</v>
      </c>
      <c r="O90" s="93">
        <f>PAIRS!V47</f>
        <v>1232</v>
      </c>
      <c r="P90" s="93">
        <f>PAIRS!W47</f>
        <v>2526</v>
      </c>
      <c r="S90" s="17" t="str">
        <f>$C$129</f>
        <v>Kayleigh Lowthian</v>
      </c>
      <c r="T90" s="17">
        <f>IF($I$129=0,0,($G$129+$H$129+$I$129+(3*(LOOKUP($D$129,HANDICAP!$A$3:$A$165,HANDICAP!$B$3:$B$165)))))</f>
        <v>614</v>
      </c>
      <c r="U90" s="17" t="str">
        <f>$C$176</f>
        <v>Chris Maddocks</v>
      </c>
      <c r="V90" s="17">
        <f>IF($N$176=0,0,($N$176+$M$176+$K$176+(3*(LOOKUP($D$176,HANDICAP!$A$3:$A$165,HANDICAP!$B$3:$B$165)))))</f>
        <v>751</v>
      </c>
      <c r="W90" s="17"/>
      <c r="X90" s="17"/>
      <c r="Y90" s="17" t="str">
        <f>$C$181</f>
        <v>Steve Dickson</v>
      </c>
      <c r="Z90" s="17">
        <f>IF($G$181=0,0,($G$181+(LOOKUP($D$181,HANDICAP!$A$3:$A$165,HANDICAP!$B$3:$B$165))))</f>
        <v>204</v>
      </c>
      <c r="AA90" s="17" t="str">
        <f>$C$159</f>
        <v>Dave Greig</v>
      </c>
      <c r="AB90" s="17">
        <f>IF($H$159=0,0,($H$159+(LOOKUP($D$159,HANDICAP!$A$3:$A$165,HANDICAP!$B$3:$B$165))))</f>
        <v>199</v>
      </c>
      <c r="AC90" s="17" t="str">
        <f>$C$181</f>
        <v>Steve Dickson</v>
      </c>
      <c r="AD90" s="17">
        <f>IF($I$181=0,0,($I$181+(LOOKUP($D$181,HANDICAP!$A$3:$A$165,HANDICAP!$B$3:$B$165))))</f>
        <v>177</v>
      </c>
      <c r="AE90" s="17" t="str">
        <f>$C$169</f>
        <v>Graham Harmer</v>
      </c>
      <c r="AF90" s="17">
        <f>IF($K$169=0,0,($K$169+(LOOKUP($D$169,HANDICAP!$A$3:$A$165,HANDICAP!$B$3:$B$165))))</f>
        <v>218</v>
      </c>
      <c r="AG90" s="17">
        <f>$C$135</f>
        <v>0</v>
      </c>
      <c r="AH90" s="17">
        <f>IF($M$135=0,0,($M$135+(LOOKUP($D$135,HANDICAP!$A$3:$A$165,HANDICAP!$B$3:$B$165))))</f>
        <v>0</v>
      </c>
      <c r="AI90" s="17" t="str">
        <f>$C$162</f>
        <v>Tara Maddocks</v>
      </c>
      <c r="AJ90" s="17">
        <f>IF($N$162=0,0,($N$162+(LOOKUP($D$162,HANDICAP!$A$3:$A$165,HANDICAP!$B$3:$B$165))))</f>
        <v>277</v>
      </c>
    </row>
    <row r="91" spans="1:36" ht="12.75" customHeight="1">
      <c r="A91" s="105"/>
      <c r="B91" s="17">
        <v>8</v>
      </c>
      <c r="C91" s="40" t="str">
        <f>PAIRS!E47</f>
        <v>Steve Williams</v>
      </c>
      <c r="D91" s="40">
        <f>PAIRS!F47</f>
        <v>203</v>
      </c>
      <c r="E91" s="98"/>
      <c r="F91" s="100"/>
      <c r="G91" s="44">
        <f>PAIRS!J47</f>
        <v>235</v>
      </c>
      <c r="H91" s="40">
        <f>PAIRS!L47</f>
        <v>180</v>
      </c>
      <c r="I91" s="61">
        <f>PAIRS!N47</f>
        <v>163</v>
      </c>
      <c r="J91" s="94"/>
      <c r="K91" s="44">
        <f>PAIRS!Q47</f>
        <v>171</v>
      </c>
      <c r="L91" s="94"/>
      <c r="M91" s="40">
        <f>PAIRS!S47</f>
        <v>193</v>
      </c>
      <c r="N91" s="61">
        <f>PAIRS!U47</f>
        <v>193</v>
      </c>
      <c r="O91" s="94"/>
      <c r="P91" s="94"/>
      <c r="S91" s="17" t="str">
        <f>$C$179</f>
        <v>Louise Roberts</v>
      </c>
      <c r="T91" s="17">
        <f>IF($I$179=0,0,($G$179+$H$179+$I$179+(3*(LOOKUP($D$179,HANDICAP!$A$3:$A$165,HANDICAP!$B$3:$B$165)))))</f>
        <v>684</v>
      </c>
      <c r="U91" s="17" t="str">
        <f>$C$180</f>
        <v>Steve Gill</v>
      </c>
      <c r="V91" s="17">
        <f>IF($N$180=0,0,($N$180+$M$180+$K$180+(3*(LOOKUP($D$180,HANDICAP!$A$3:$A$165,HANDICAP!$B$3:$B$165)))))</f>
        <v>605</v>
      </c>
      <c r="W91" s="17"/>
      <c r="X91" s="17"/>
      <c r="Y91" s="17" t="str">
        <f>$C$180</f>
        <v>Steve Gill</v>
      </c>
      <c r="Z91" s="17">
        <f>IF($G$180=0,0,($G$180+(LOOKUP($D$180,HANDICAP!$A$3:$A$165,HANDICAP!$B$3:$B$165))))</f>
        <v>258</v>
      </c>
      <c r="AA91" s="17" t="str">
        <f>$C$151</f>
        <v>Danny Lalley</v>
      </c>
      <c r="AB91" s="17">
        <f>IF($H$151=0,0,($H$151+(LOOKUP($D$151,HANDICAP!$A$3:$A$165,HANDICAP!$B$3:$B$165))))</f>
        <v>226</v>
      </c>
      <c r="AC91" s="17" t="str">
        <f>$C$178</f>
        <v>Gareth Roberts</v>
      </c>
      <c r="AD91" s="17">
        <f>IF($I$178=0,0,($I$178+(LOOKUP($D$178,HANDICAP!$A$3:$A$165,HANDICAP!$B$3:$B$165))))</f>
        <v>218</v>
      </c>
      <c r="AE91" s="17" t="str">
        <f>$C$132</f>
        <v>Chris Lee</v>
      </c>
      <c r="AF91" s="17">
        <f>IF($K$132=0,0,($K$132+(LOOKUP($D$132,HANDICAP!$A$3:$A$165,HANDICAP!$B$3:$B$165))))</f>
        <v>211</v>
      </c>
      <c r="AG91" s="17">
        <f>$C$170</f>
        <v>0</v>
      </c>
      <c r="AH91" s="17">
        <f>IF($M$170=0,0,($M$170+(LOOKUP($D$170,HANDICAP!$A$3:$A$165,HANDICAP!$B$3:$B$165))))</f>
        <v>0</v>
      </c>
      <c r="AI91" s="17" t="str">
        <f>$C$175</f>
        <v>James Church</v>
      </c>
      <c r="AJ91" s="17">
        <f>IF($N$175=0,0,($N$175+(LOOKUP($D$175,HANDICAP!$A$3:$A$165,HANDICAP!$B$3:$B$165))))</f>
        <v>195</v>
      </c>
    </row>
    <row r="92" spans="1:36" ht="12.75" customHeight="1">
      <c r="A92" s="95">
        <f>PAIRS!A48</f>
        <v>42</v>
      </c>
      <c r="B92" s="17">
        <v>7</v>
      </c>
      <c r="C92" s="41" t="str">
        <f>PAIRS!C48</f>
        <v>Chris Maddocks</v>
      </c>
      <c r="D92" s="41">
        <f>PAIRS!D48</f>
        <v>203</v>
      </c>
      <c r="E92" s="97" t="str">
        <f>PAIRS!G48</f>
        <v>RAF Miroslav Klose</v>
      </c>
      <c r="F92" s="99">
        <f>PAIRS!H48</f>
        <v>53</v>
      </c>
      <c r="G92" s="63">
        <f>PAIRS!I48</f>
        <v>192</v>
      </c>
      <c r="H92" s="38">
        <f>PAIRS!K48</f>
        <v>191</v>
      </c>
      <c r="I92" s="64">
        <f>PAIRS!M48</f>
        <v>224</v>
      </c>
      <c r="J92" s="93">
        <f>PAIRS!O48</f>
        <v>1421</v>
      </c>
      <c r="K92" s="63">
        <f>PAIRS!P48</f>
        <v>179</v>
      </c>
      <c r="L92" s="93"/>
      <c r="M92" s="38">
        <f>PAIRS!R48</f>
        <v>181</v>
      </c>
      <c r="N92" s="64">
        <f>PAIRS!T48</f>
        <v>206</v>
      </c>
      <c r="O92" s="93">
        <f>PAIRS!V48</f>
        <v>1290</v>
      </c>
      <c r="P92" s="93">
        <f>PAIRS!W48</f>
        <v>2711</v>
      </c>
      <c r="S92" s="17" t="str">
        <f>$C$175</f>
        <v>James Church</v>
      </c>
      <c r="T92" s="17">
        <f>IF($I$175=0,0,($G$175+$H$175+$I$175+(3*(LOOKUP($D$175,HANDICAP!$A$3:$A$165,HANDICAP!$B$3:$B$165)))))</f>
        <v>619</v>
      </c>
      <c r="U92" s="17" t="str">
        <f>$C$175</f>
        <v>James Church</v>
      </c>
      <c r="V92" s="17">
        <f>IF($N$175=0,0,($N$175+$M$175+$K$175+(3*(LOOKUP($D$175,HANDICAP!$A$3:$A$165,HANDICAP!$B$3:$B$165)))))</f>
        <v>599</v>
      </c>
      <c r="W92" s="17"/>
      <c r="X92" s="17"/>
      <c r="Y92" s="17" t="str">
        <f>$C$167</f>
        <v>Chris Smith</v>
      </c>
      <c r="Z92" s="17">
        <f>IF($G$167=0,0,($G$167+(LOOKUP($D$167,HANDICAP!$A$3:$A$165,HANDICAP!$B$3:$B$165))))</f>
        <v>221</v>
      </c>
      <c r="AA92" s="17" t="str">
        <f>$C$175</f>
        <v>James Church</v>
      </c>
      <c r="AB92" s="17">
        <f>IF($H$175=0,0,($H$175+(LOOKUP($D$175,HANDICAP!$A$3:$A$165,HANDICAP!$B$3:$B$165))))</f>
        <v>249</v>
      </c>
      <c r="AC92" s="17" t="str">
        <f>$C$149</f>
        <v>Craig Macpherson</v>
      </c>
      <c r="AD92" s="17">
        <f>IF($I$149=0,0,($I$149+(LOOKUP($D$149,HANDICAP!$A$3:$A$165,HANDICAP!$B$3:$B$165))))</f>
        <v>216</v>
      </c>
      <c r="AE92" s="17" t="str">
        <f>$C$177</f>
        <v>John Glasscoe</v>
      </c>
      <c r="AF92" s="17">
        <f>IF($K$177=0,0,($K$177+(LOOKUP($D$177,HANDICAP!$A$3:$A$165,HANDICAP!$B$3:$B$165))))</f>
        <v>228</v>
      </c>
      <c r="AG92" s="17" t="str">
        <f>$C$151</f>
        <v>Danny Lalley</v>
      </c>
      <c r="AH92" s="17">
        <f>IF($M$151=0,0,($M$151+(LOOKUP($D$151,HANDICAP!$A$3:$A$165,HANDICAP!$B$3:$B$165))))</f>
        <v>292</v>
      </c>
      <c r="AI92" s="17" t="str">
        <f>$C$176</f>
        <v>Chris Maddocks</v>
      </c>
      <c r="AJ92" s="17">
        <f>IF($N$176=0,0,($N$176+(LOOKUP($D$176,HANDICAP!$A$3:$A$165,HANDICAP!$B$3:$B$165))))</f>
        <v>235</v>
      </c>
    </row>
    <row r="93" spans="1:36" ht="12.75" customHeight="1">
      <c r="A93" s="105"/>
      <c r="B93" s="17">
        <v>8</v>
      </c>
      <c r="C93" s="40" t="str">
        <f>PAIRS!E48</f>
        <v>James Baker</v>
      </c>
      <c r="D93" s="40">
        <f>PAIRS!F48</f>
        <v>186</v>
      </c>
      <c r="E93" s="98"/>
      <c r="F93" s="100"/>
      <c r="G93" s="44">
        <f>PAIRS!J48</f>
        <v>177</v>
      </c>
      <c r="H93" s="40">
        <f>PAIRS!L48</f>
        <v>277</v>
      </c>
      <c r="I93" s="61">
        <f>PAIRS!N48</f>
        <v>201</v>
      </c>
      <c r="J93" s="94"/>
      <c r="K93" s="44">
        <f>PAIRS!Q48</f>
        <v>156</v>
      </c>
      <c r="L93" s="94"/>
      <c r="M93" s="40">
        <f>PAIRS!S48</f>
        <v>232</v>
      </c>
      <c r="N93" s="61">
        <f>PAIRS!U48</f>
        <v>177</v>
      </c>
      <c r="O93" s="94"/>
      <c r="P93" s="94"/>
      <c r="S93" s="17" t="str">
        <f>$C$169</f>
        <v>Graham Harmer</v>
      </c>
      <c r="T93" s="17">
        <f>IF($I$169=0,0,($G$169+$H$169+$I$169+(3*(LOOKUP($D$169,HANDICAP!$A$3:$A$165,HANDICAP!$B$3:$B$165)))))</f>
        <v>718</v>
      </c>
      <c r="U93" s="17">
        <f>$C$146</f>
        <v>0</v>
      </c>
      <c r="V93" s="17">
        <f>IF($N$146=0,0,($N$146+$M$146+$K$146+(3*(LOOKUP($D$146,HANDICAP!$A$3:$A$165,HANDICAP!$B$3:$B$165)))))</f>
        <v>0</v>
      </c>
      <c r="W93" s="17"/>
      <c r="X93" s="17"/>
      <c r="Y93" s="17">
        <f>$C$136</f>
        <v>0</v>
      </c>
      <c r="Z93" s="17">
        <f>IF($G$136=0,0,($G$136+(LOOKUP($D$136,HANDICAP!$A$3:$A$165,HANDICAP!$B$3:$B$165))))</f>
        <v>0</v>
      </c>
      <c r="AA93" s="17" t="str">
        <f>$C$129</f>
        <v>Kayleigh Lowthian</v>
      </c>
      <c r="AB93" s="17">
        <f>IF($H$129=0,0,($H$129+(LOOKUP($D$129,HANDICAP!$A$3:$A$165,HANDICAP!$B$3:$B$165))))</f>
        <v>230</v>
      </c>
      <c r="AC93" s="17" t="str">
        <f>$C$129</f>
        <v>Kayleigh Lowthian</v>
      </c>
      <c r="AD93" s="17">
        <f>IF($I$129=0,0,($I$129+(LOOKUP($D$129,HANDICAP!$A$3:$A$165,HANDICAP!$B$3:$B$165))))</f>
        <v>199</v>
      </c>
      <c r="AE93" s="17" t="str">
        <f>$C$125</f>
        <v>Olivia Townsend</v>
      </c>
      <c r="AF93" s="17">
        <f>IF($K$125=0,0,($K$125+(LOOKUP($D$125,HANDICAP!$A$3:$A$165,HANDICAP!$B$3:$B$165))))</f>
        <v>196</v>
      </c>
      <c r="AG93" s="17" t="str">
        <f>$C$178</f>
        <v>Gareth Roberts</v>
      </c>
      <c r="AH93" s="17">
        <f>IF($M$178=0,0,($M$178+(LOOKUP($D$178,HANDICAP!$A$3:$A$165,HANDICAP!$B$3:$B$165))))</f>
        <v>182</v>
      </c>
      <c r="AI93" s="17" t="str">
        <f>$C$129</f>
        <v>Kayleigh Lowthian</v>
      </c>
      <c r="AJ93" s="17">
        <f>IF($N$129=0,0,($N$129+(LOOKUP($D$129,HANDICAP!$A$3:$A$165,HANDICAP!$B$3:$B$165))))</f>
        <v>186</v>
      </c>
    </row>
    <row r="94" spans="1:36" ht="12.75" customHeight="1">
      <c r="A94" s="95">
        <f>PAIRS!A49</f>
        <v>43</v>
      </c>
      <c r="B94" s="17">
        <v>7</v>
      </c>
      <c r="C94" s="41" t="str">
        <f>PAIRS!C49</f>
        <v>Les Keates</v>
      </c>
      <c r="D94" s="41">
        <f>PAIRS!D49</f>
        <v>186</v>
      </c>
      <c r="E94" s="97" t="str">
        <f>PAIRS!G49</f>
        <v>RAF Oleg Salenko</v>
      </c>
      <c r="F94" s="99">
        <f>PAIRS!H49</f>
        <v>69</v>
      </c>
      <c r="G94" s="63">
        <f>PAIRS!I49</f>
        <v>199</v>
      </c>
      <c r="H94" s="38">
        <f>PAIRS!K49</f>
        <v>154</v>
      </c>
      <c r="I94" s="64">
        <f>PAIRS!M49</f>
        <v>157</v>
      </c>
      <c r="J94" s="93">
        <f>PAIRS!O49</f>
        <v>1299</v>
      </c>
      <c r="K94" s="63">
        <f>PAIRS!P49</f>
        <v>169</v>
      </c>
      <c r="L94" s="93"/>
      <c r="M94" s="38">
        <f>PAIRS!R49</f>
        <v>177</v>
      </c>
      <c r="N94" s="64">
        <f>PAIRS!T49</f>
        <v>166</v>
      </c>
      <c r="O94" s="93">
        <f>PAIRS!V49</f>
        <v>1282</v>
      </c>
      <c r="P94" s="93">
        <f>PAIRS!W49</f>
        <v>2581</v>
      </c>
      <c r="S94" s="17" t="str">
        <f>$C$152</f>
        <v>Phil Staff</v>
      </c>
      <c r="T94" s="17">
        <f>IF($I$152=0,0,($G$152+$H$152+$I$152+(3*(LOOKUP($D$152,HANDICAP!$A$3:$A$165,HANDICAP!$B$3:$B$165)))))</f>
        <v>654</v>
      </c>
      <c r="U94" s="17" t="str">
        <f>$C$129</f>
        <v>Kayleigh Lowthian</v>
      </c>
      <c r="V94" s="17">
        <f>IF($N$129=0,0,($N$129+$M$129+$K$129+(3*(LOOKUP($D$129,HANDICAP!$A$3:$A$165,HANDICAP!$B$3:$B$165)))))</f>
        <v>553</v>
      </c>
      <c r="W94" s="17"/>
      <c r="X94" s="17"/>
      <c r="Y94" s="17">
        <f>$C$145</f>
        <v>0</v>
      </c>
      <c r="Z94" s="17">
        <f>IF($G$145=0,0,($G$145+(LOOKUP($D$145,HANDICAP!$A$3:$A$165,HANDICAP!$B$3:$B$165))))</f>
        <v>0</v>
      </c>
      <c r="AA94" s="17" t="str">
        <f>$C$154</f>
        <v>Dionne Lalley</v>
      </c>
      <c r="AB94" s="17">
        <f>IF($H$154=0,0,($H$154+(LOOKUP($D$154,HANDICAP!$A$3:$A$165,HANDICAP!$B$3:$B$165))))</f>
        <v>182</v>
      </c>
      <c r="AC94" s="17" t="str">
        <f>$C$169</f>
        <v>Graham Harmer</v>
      </c>
      <c r="AD94" s="17">
        <f>IF($I$169=0,0,($I$169+(LOOKUP($D$169,HANDICAP!$A$3:$A$165,HANDICAP!$B$3:$B$165))))</f>
        <v>248</v>
      </c>
      <c r="AE94" s="17">
        <f>$C$135</f>
        <v>0</v>
      </c>
      <c r="AF94" s="17">
        <f>IF($K$135=0,0,($K$135+(LOOKUP($D$135,HANDICAP!$A$3:$A$165,HANDICAP!$B$3:$B$165))))</f>
        <v>0</v>
      </c>
      <c r="AG94" s="17">
        <f>$C$173</f>
        <v>0</v>
      </c>
      <c r="AH94" s="17">
        <f>IF($M$173=0,0,($M$173+(LOOKUP($D$173,HANDICAP!$A$3:$A$165,HANDICAP!$B$3:$B$165))))</f>
        <v>0</v>
      </c>
      <c r="AI94" s="17" t="str">
        <f>$C$98</f>
        <v>Val Hopcraft</v>
      </c>
      <c r="AJ94" s="17">
        <f>IF($N$98=0,0,($N$98+(LOOKUP($D$98,HANDICAP!$A$3:$A$165,HANDICAP!$B$3:$B$165))))</f>
        <v>266</v>
      </c>
    </row>
    <row r="95" spans="1:36" ht="12.75" customHeight="1">
      <c r="A95" s="105"/>
      <c r="B95" s="17">
        <v>8</v>
      </c>
      <c r="C95" s="40" t="str">
        <f>PAIRS!E49</f>
        <v>John Glasscoe</v>
      </c>
      <c r="D95" s="40">
        <f>PAIRS!F49</f>
        <v>182</v>
      </c>
      <c r="E95" s="98"/>
      <c r="F95" s="100"/>
      <c r="G95" s="44">
        <f>PAIRS!J49</f>
        <v>187</v>
      </c>
      <c r="H95" s="40">
        <f>PAIRS!L49</f>
        <v>193</v>
      </c>
      <c r="I95" s="61">
        <f>PAIRS!N49</f>
        <v>202</v>
      </c>
      <c r="J95" s="94"/>
      <c r="K95" s="44">
        <f>PAIRS!Q49</f>
        <v>175</v>
      </c>
      <c r="L95" s="94"/>
      <c r="M95" s="40">
        <f>PAIRS!S49</f>
        <v>196</v>
      </c>
      <c r="N95" s="61">
        <f>PAIRS!U49</f>
        <v>192</v>
      </c>
      <c r="O95" s="94"/>
      <c r="P95" s="94"/>
      <c r="S95" s="17" t="str">
        <f>$C$100</f>
        <v>Chris Lee</v>
      </c>
      <c r="T95" s="17">
        <f>IF($I$100=0,0,($G$100+$H$100+$I140+(3*(LOOKUP($D$100,HANDICAP!$A$3:$A$165,HANDICAP!$B$3:$B$165)))))</f>
        <v>565</v>
      </c>
      <c r="U95" s="17">
        <f>$C$170</f>
        <v>0</v>
      </c>
      <c r="V95" s="17">
        <f>IF($N$170=0,0,($N$170+$M$170+$K$170+(3*(LOOKUP($D$170,HANDICAP!$A$3:$A$165,HANDICAP!$B$3:$B$165)))))</f>
        <v>0</v>
      </c>
      <c r="W95" s="17"/>
      <c r="X95" s="17"/>
      <c r="Y95" s="17" t="str">
        <f>$C$161</f>
        <v>Pip Wellsteed</v>
      </c>
      <c r="Z95" s="17">
        <f>IF($G$161=0,0,($G$161+(LOOKUP($D$161,HANDICAP!$A$3:$A$165,HANDICAP!$B$3:$B$165))))</f>
        <v>230</v>
      </c>
      <c r="AA95" s="17">
        <f>$C$140</f>
        <v>0</v>
      </c>
      <c r="AB95" s="17">
        <f>IF($H$140=0,0,($H$140+(LOOKUP($D$140,HANDICAP!$A$3:$A$165,HANDICAP!$B$3:$B$165))))</f>
        <v>0</v>
      </c>
      <c r="AC95" s="17" t="str">
        <f>$C$176</f>
        <v>Chris Maddocks</v>
      </c>
      <c r="AD95" s="17">
        <f>IF($I$176=0,0,($I$176+(LOOKUP($D$176,HANDICAP!$A$3:$A$165,HANDICAP!$B$3:$B$165))))</f>
        <v>202</v>
      </c>
      <c r="AE95" s="17" t="str">
        <f>$C$154</f>
        <v>Dionne Lalley</v>
      </c>
      <c r="AF95" s="17">
        <f>IF($K$154=0,0,($K$154+(LOOKUP($D$154,HANDICAP!$A$3:$A$165,HANDICAP!$B$3:$B$165))))</f>
        <v>219</v>
      </c>
      <c r="AG95" s="17" t="str">
        <f>$C$180</f>
        <v>Steve Gill</v>
      </c>
      <c r="AH95" s="17">
        <f>IF($M$180=0,0,($M$180+(LOOKUP($D$180,HANDICAP!$A$3:$A$165,HANDICAP!$B$3:$B$165))))</f>
        <v>203</v>
      </c>
      <c r="AI95" s="17">
        <f>$C$145</f>
        <v>0</v>
      </c>
      <c r="AJ95" s="17">
        <f>IF($N$145=0,0,($N$145+(LOOKUP($D$145,HANDICAP!$A$3:$A$165,HANDICAP!$B$3:$B$165))))</f>
        <v>0</v>
      </c>
    </row>
    <row r="96" spans="1:36" ht="12.75" customHeight="1">
      <c r="A96" s="95">
        <f>PAIRS!A50</f>
        <v>44</v>
      </c>
      <c r="B96" s="17">
        <v>7</v>
      </c>
      <c r="C96" s="41" t="str">
        <f>PAIRS!C50</f>
        <v>Graham Harmer</v>
      </c>
      <c r="D96" s="41">
        <f>PAIRS!D50</f>
        <v>151</v>
      </c>
      <c r="E96" s="97" t="str">
        <f>PAIRS!G50</f>
        <v>Big Boys Bowlers Club 9</v>
      </c>
      <c r="F96" s="99">
        <f>PAIRS!H50</f>
        <v>110</v>
      </c>
      <c r="G96" s="63">
        <f>PAIRS!I50</f>
        <v>196</v>
      </c>
      <c r="H96" s="38">
        <f>PAIRS!K50</f>
        <v>205</v>
      </c>
      <c r="I96" s="64">
        <f>PAIRS!M50</f>
        <v>166</v>
      </c>
      <c r="J96" s="93">
        <f>PAIRS!O50</f>
        <v>1377</v>
      </c>
      <c r="K96" s="63">
        <f>PAIRS!P50</f>
        <v>174</v>
      </c>
      <c r="L96" s="93"/>
      <c r="M96" s="38">
        <f>PAIRS!R50</f>
        <v>191</v>
      </c>
      <c r="N96" s="64">
        <f>PAIRS!T50</f>
        <v>149</v>
      </c>
      <c r="O96" s="93">
        <f>PAIRS!V50</f>
        <v>1385</v>
      </c>
      <c r="P96" s="93">
        <f>PAIRS!W50</f>
        <v>2762</v>
      </c>
      <c r="S96" s="17" t="str">
        <f>$C$158</f>
        <v>Sue Langdon</v>
      </c>
      <c r="T96" s="17">
        <f>IF($I$158=0,0,($G$158+$H$158+$I$158+(3*(LOOKUP($D$158,HANDICAP!$A$3:$A$165,HANDICAP!$B$3:$B$165)))))</f>
        <v>609</v>
      </c>
      <c r="U96" s="17">
        <f>$C$172</f>
        <v>0</v>
      </c>
      <c r="V96" s="17">
        <f>IF($N$172=0,0,($N$172+$M$172+$K$72+(3*(LOOKUP($D$172,HANDICAP!$A$3:$A$165,HANDICAP!$B$3:$B$165)))))</f>
        <v>0</v>
      </c>
      <c r="W96" s="17"/>
      <c r="X96" s="17"/>
      <c r="Y96" s="17" t="str">
        <f>$C$129</f>
        <v>Kayleigh Lowthian</v>
      </c>
      <c r="Z96" s="17">
        <f>IF($G$129=0,0,($G$129+(LOOKUP($D$129,HANDICAP!$A$3:$A$165,HANDICAP!$B$3:$B$165))))</f>
        <v>185</v>
      </c>
      <c r="AA96" s="17" t="str">
        <f>$C$169</f>
        <v>Graham Harmer</v>
      </c>
      <c r="AB96" s="17">
        <f>IF($H$169=0,0,($H$169+(LOOKUP($D$169,HANDICAP!$A$3:$A$165,HANDICAP!$B$3:$B$165))))</f>
        <v>218</v>
      </c>
      <c r="AC96" s="17" t="str">
        <f>$C$179</f>
        <v>Louise Roberts</v>
      </c>
      <c r="AD96" s="17">
        <f>IF($I$179=0,0,($I$179+(LOOKUP($D$179,HANDICAP!$A$3:$A$165,HANDICAP!$B$3:$B$165))))</f>
        <v>229</v>
      </c>
      <c r="AE96" s="17" t="str">
        <f>$C$180</f>
        <v>Steve Gill</v>
      </c>
      <c r="AF96" s="17">
        <f>IF($K$180=0,0,($K$180+(LOOKUP($D$180,HANDICAP!$A$3:$A$165,HANDICAP!$B$3:$B$165))))</f>
        <v>196</v>
      </c>
      <c r="AG96" s="17" t="str">
        <f>$C$129</f>
        <v>Kayleigh Lowthian</v>
      </c>
      <c r="AH96" s="17">
        <f>IF($M$129=0,0,($M$129+(LOOKUP($D$129,HANDICAP!$A$3:$A$165,HANDICAP!$B$3:$B$165))))</f>
        <v>178</v>
      </c>
      <c r="AI96" s="17" t="str">
        <f>$C$161</f>
        <v>Pip Wellsteed</v>
      </c>
      <c r="AJ96" s="17">
        <f>IF($N$161=0,0,($N$161+(LOOKUP($D$161,HANDICAP!$A$3:$A$165,HANDICAP!$B$3:$B$165))))</f>
        <v>198</v>
      </c>
    </row>
    <row r="97" spans="1:36" ht="12.75" customHeight="1">
      <c r="A97" s="105"/>
      <c r="B97" s="17">
        <v>8</v>
      </c>
      <c r="C97" s="40" t="str">
        <f>PAIRS!E50</f>
        <v>Karen Farmer</v>
      </c>
      <c r="D97" s="40">
        <f>PAIRS!F50</f>
        <v>161</v>
      </c>
      <c r="E97" s="106"/>
      <c r="F97" s="100"/>
      <c r="G97" s="44">
        <f>PAIRS!J50</f>
        <v>172</v>
      </c>
      <c r="H97" s="40">
        <f>PAIRS!L50</f>
        <v>153</v>
      </c>
      <c r="I97" s="61">
        <f>PAIRS!N50</f>
        <v>155</v>
      </c>
      <c r="J97" s="94"/>
      <c r="K97" s="44">
        <f>PAIRS!Q50</f>
        <v>148</v>
      </c>
      <c r="L97" s="94"/>
      <c r="M97" s="40">
        <f>PAIRS!S50</f>
        <v>153</v>
      </c>
      <c r="N97" s="61">
        <f>PAIRS!U50</f>
        <v>240</v>
      </c>
      <c r="O97" s="94"/>
      <c r="P97" s="94"/>
      <c r="S97" s="17" t="str">
        <f>$C$149</f>
        <v>Craig Macpherson</v>
      </c>
      <c r="T97" s="17">
        <f>IF($I$149=0,0,($G$149+$H$149+$I$149+(3*(LOOKUP($D$149,HANDICAP!$A$3:$A$165,HANDICAP!$B$3:$B$165)))))</f>
        <v>701</v>
      </c>
      <c r="U97" s="17">
        <f>$C$135</f>
        <v>0</v>
      </c>
      <c r="V97" s="17">
        <f>IF($N$135=0,0,($N$135+$M$135+$K$135+(3*(LOOKUP($D$135,HANDICAP!$A$3:$A$165,HANDICAP!$B$3:$B$165)))))</f>
        <v>0</v>
      </c>
      <c r="W97" s="17"/>
      <c r="X97" s="17"/>
      <c r="Y97" s="17" t="str">
        <f>$C$158</f>
        <v>Sue Langdon</v>
      </c>
      <c r="Z97" s="17">
        <f>IF($G$158=0,0,($G$158+(LOOKUP($D$158,HANDICAP!$A$3:$A$165,HANDICAP!$B$3:$B$165))))</f>
        <v>223</v>
      </c>
      <c r="AA97" s="17">
        <f>$C$135</f>
        <v>0</v>
      </c>
      <c r="AB97" s="17">
        <f>IF($H$135=0,0,($H$135+(LOOKUP($D$135,HANDICAP!$A$3:$A$165,HANDICAP!$B$3:$B$165))))</f>
        <v>0</v>
      </c>
      <c r="AC97" s="17" t="str">
        <f>$C$174</f>
        <v>Gaje Ellis</v>
      </c>
      <c r="AD97" s="17">
        <f>IF($I$174=0,0,($I$174+(LOOKUP($D$174,HANDICAP!$A$3:$A$165,HANDICAP!$B$3:$B$165))))</f>
        <v>173</v>
      </c>
      <c r="AE97" s="17" t="str">
        <f>$C$176</f>
        <v>Chris Maddocks</v>
      </c>
      <c r="AF97" s="17">
        <f>IF($K$176=0,0,($K$176+(LOOKUP($D$176,HANDICAP!$A$3:$A$165,HANDICAP!$B$3:$B$165))))</f>
        <v>254</v>
      </c>
      <c r="AG97" s="17">
        <f>$C$172</f>
        <v>0</v>
      </c>
      <c r="AH97" s="17">
        <f>IF($M$172=0,0,($M$172+(LOOKUP($D$172,HANDICAP!$A$3:$A$165,HANDICAP!$B$3:$B$165))))</f>
        <v>0</v>
      </c>
      <c r="AI97" s="17" t="str">
        <f>$C$180</f>
        <v>Steve Gill</v>
      </c>
      <c r="AJ97" s="17">
        <f>IF($N$180=0,0,($N$180+(LOOKUP($D$180,HANDICAP!$A$3:$A$165,HANDICAP!$B$3:$B$165))))</f>
        <v>206</v>
      </c>
    </row>
    <row r="98" spans="1:36" ht="12.75" customHeight="1">
      <c r="A98" s="95">
        <f>PAIRS!A51</f>
        <v>45</v>
      </c>
      <c r="B98" s="17">
        <v>7</v>
      </c>
      <c r="C98" s="41" t="str">
        <f>PAIRS!C51</f>
        <v>Val Hopcraft</v>
      </c>
      <c r="D98" s="41">
        <f>PAIRS!D51</f>
        <v>157</v>
      </c>
      <c r="E98" s="97" t="str">
        <f>PAIRS!G51</f>
        <v>Big Boys Bowlers Club 10</v>
      </c>
      <c r="F98" s="99">
        <f>PAIRS!H51</f>
        <v>100</v>
      </c>
      <c r="G98" s="63">
        <f>PAIRS!I51</f>
        <v>132</v>
      </c>
      <c r="H98" s="38">
        <f>PAIRS!K51</f>
        <v>204</v>
      </c>
      <c r="I98" s="64">
        <f>PAIRS!M51</f>
        <v>191</v>
      </c>
      <c r="J98" s="93">
        <f>PAIRS!O51</f>
        <v>1380</v>
      </c>
      <c r="K98" s="63">
        <f>PAIRS!P51</f>
        <v>191</v>
      </c>
      <c r="L98" s="93"/>
      <c r="M98" s="38">
        <f>PAIRS!R51</f>
        <v>213</v>
      </c>
      <c r="N98" s="64">
        <f>PAIRS!T51</f>
        <v>212</v>
      </c>
      <c r="O98" s="93">
        <f>PAIRS!V51</f>
        <v>1341</v>
      </c>
      <c r="P98" s="93">
        <f>PAIRS!W51</f>
        <v>2721</v>
      </c>
      <c r="S98" s="17" t="str">
        <f>$C$162</f>
        <v>Tara Maddocks</v>
      </c>
      <c r="T98" s="17">
        <f>IF($I$162=0,0,($G$162+$H$162+$I$162+(3*(LOOKUP($D$162,HANDICAP!$A$3:$A$165,HANDICAP!$B$3:$B$165)))))</f>
        <v>648</v>
      </c>
      <c r="U98" s="17" t="str">
        <f>$C$162</f>
        <v>Tara Maddocks</v>
      </c>
      <c r="V98" s="17">
        <f>IF($N$162=0,0,($N$162+$M$162+$K$162+(3*(LOOKUP($D$162,HANDICAP!$A$3:$A$165,HANDICAP!$B$3:$B$165)))))</f>
        <v>736</v>
      </c>
      <c r="W98" s="17"/>
      <c r="X98" s="17"/>
      <c r="Y98" s="17" t="str">
        <f>$C$176</f>
        <v>Chris Maddocks</v>
      </c>
      <c r="Z98" s="17">
        <f>IF($G$176=0,0,($G$176+(LOOKUP($D$176,HANDICAP!$A$3:$A$165,HANDICAP!$B$3:$B$165))))</f>
        <v>252</v>
      </c>
      <c r="AA98" s="17" t="str">
        <f>$C$164</f>
        <v>Hazel Adams</v>
      </c>
      <c r="AB98" s="17">
        <f>IF($H$164=0,0,($H$164+(LOOKUP($D$164,HANDICAP!$A$3:$A$165,HANDICAP!$B$3:$B$165))))</f>
        <v>206</v>
      </c>
      <c r="AC98" s="17" t="str">
        <f>$C$175</f>
        <v>James Church</v>
      </c>
      <c r="AD98" s="17">
        <f>IF($I$175=0,0,($I$175+(LOOKUP($D$175,HANDICAP!$A$3:$A$165,HANDICAP!$B$3:$B$165))))</f>
        <v>180</v>
      </c>
      <c r="AE98" s="17" t="str">
        <f>$C$175</f>
        <v>James Church</v>
      </c>
      <c r="AF98" s="17">
        <f>IF($K$175=0,0,($K$175+(LOOKUP($D$175,HANDICAP!$A$3:$A$165,HANDICAP!$B$3:$B$165))))</f>
        <v>217</v>
      </c>
      <c r="AG98" s="17" t="str">
        <f>$C$107</f>
        <v>Paul Caddy</v>
      </c>
      <c r="AH98" s="17">
        <f>IF($M$107=0,0,($M$107+(LOOKUP($D$107,HANDICAP!$A$3:$A$165,HANDICAP!$B$3:$B$165))))</f>
        <v>234</v>
      </c>
      <c r="AI98" s="17" t="str">
        <f>$C$157</f>
        <v>James Church</v>
      </c>
      <c r="AJ98" s="17">
        <f>IF($N$157=0,0,($N$157+(LOOKUP($D$157,HANDICAP!$A$3:$A$165,HANDICAP!$B$3:$B$165))))</f>
        <v>199</v>
      </c>
    </row>
    <row r="99" spans="1:36" ht="12.75" customHeight="1">
      <c r="A99" s="105"/>
      <c r="B99" s="17">
        <v>8</v>
      </c>
      <c r="C99" s="40" t="str">
        <f>PAIRS!E51</f>
        <v>Steve Dickson</v>
      </c>
      <c r="D99" s="40">
        <f>PAIRS!F51</f>
        <v>168</v>
      </c>
      <c r="E99" s="98"/>
      <c r="F99" s="100"/>
      <c r="G99" s="44">
        <f>PAIRS!J51</f>
        <v>200</v>
      </c>
      <c r="H99" s="40">
        <f>PAIRS!L51</f>
        <v>215</v>
      </c>
      <c r="I99" s="61">
        <f>PAIRS!N51</f>
        <v>138</v>
      </c>
      <c r="J99" s="94"/>
      <c r="K99" s="44">
        <f>PAIRS!Q51</f>
        <v>162</v>
      </c>
      <c r="L99" s="94"/>
      <c r="M99" s="40">
        <f>PAIRS!S51</f>
        <v>136</v>
      </c>
      <c r="N99" s="61">
        <f>PAIRS!U51</f>
        <v>127</v>
      </c>
      <c r="O99" s="94"/>
      <c r="P99" s="94"/>
      <c r="S99" s="17" t="str">
        <f>$C$154</f>
        <v>Dionne Lalley</v>
      </c>
      <c r="T99" s="17">
        <f>IF($I$154=0,0,($G$154+$H$154+$I$154+(3*(LOOKUP($D$154,HANDICAP!$A$3:$A$165,HANDICAP!$B$3:$B$165)))))</f>
        <v>580</v>
      </c>
      <c r="U99" s="17" t="str">
        <f>$C$111</f>
        <v>James Locke</v>
      </c>
      <c r="V99" s="17">
        <f>IF($N$111=0,0,($N$111+$M$111+$K$111+(3*(LOOKUP($D$111,HANDICAP!$A$3:$A$165,HANDICAP!$B$3:$B$165)))))</f>
        <v>653</v>
      </c>
      <c r="W99" s="17"/>
      <c r="X99" s="17"/>
      <c r="Y99" s="17">
        <f>$C$172</f>
        <v>0</v>
      </c>
      <c r="Z99" s="17">
        <f>IF($G$172=0,0,($G$172+(LOOKUP($D$172,HANDICAP!$A$3:$A$165,HANDICAP!$B$3:$B$165))))</f>
        <v>0</v>
      </c>
      <c r="AA99" s="17" t="str">
        <f>$C$118</f>
        <v>Gareth Roberts</v>
      </c>
      <c r="AB99" s="17">
        <f>IF($H$118=0,0,($H$118+(LOOKUP($D$118,HANDICAP!$A$3:$A$165,HANDICAP!$B$3:$B$165))))</f>
        <v>250</v>
      </c>
      <c r="AC99" s="17" t="str">
        <f>$C$162</f>
        <v>Tara Maddocks</v>
      </c>
      <c r="AD99" s="17">
        <f>IF($I$162=0,0,($I$162+(LOOKUP($D$162,HANDICAP!$A$3:$A$165,HANDICAP!$B$3:$B$165))))</f>
        <v>250</v>
      </c>
      <c r="AE99" s="17" t="str">
        <f>$C$111</f>
        <v>James Locke</v>
      </c>
      <c r="AF99" s="17">
        <f>IF($K$111=0,0,($K$111+(LOOKUP($D$111,HANDICAP!$A$3:$A$165,HANDICAP!$B$3:$B$165))))</f>
        <v>231</v>
      </c>
      <c r="AG99" s="17" t="str">
        <f>$C$176</f>
        <v>Chris Maddocks</v>
      </c>
      <c r="AH99" s="17">
        <f>IF($M$176=0,0,($M$176+(LOOKUP($D$176,HANDICAP!$A$3:$A$165,HANDICAP!$B$3:$B$165))))</f>
        <v>262</v>
      </c>
      <c r="AI99" s="17">
        <f>$C$56</f>
        <v>0</v>
      </c>
      <c r="AJ99" s="17">
        <f>IF($N$56=0,0,($N$56+(LOOKUP($D$56,HANDICAP!$A$3:$A$165,HANDICAP!$B$3:$B$165))))</f>
        <v>0</v>
      </c>
    </row>
    <row r="100" spans="1:36" ht="12.75" customHeight="1">
      <c r="A100" s="95">
        <f>PAIRS!A52</f>
        <v>46</v>
      </c>
      <c r="B100" s="17">
        <v>7</v>
      </c>
      <c r="C100" s="41" t="str">
        <f>PAIRS!C52</f>
        <v>Chris Lee</v>
      </c>
      <c r="D100" s="41">
        <f>PAIRS!D52</f>
        <v>187</v>
      </c>
      <c r="E100" s="97" t="str">
        <f>PAIRS!G52</f>
        <v>The Two Crappies</v>
      </c>
      <c r="F100" s="99">
        <f>PAIRS!H52</f>
        <v>77</v>
      </c>
      <c r="G100" s="63">
        <f>PAIRS!I52</f>
        <v>230</v>
      </c>
      <c r="H100" s="38">
        <f>PAIRS!K52</f>
        <v>239</v>
      </c>
      <c r="I100" s="64">
        <f>PAIRS!M52</f>
        <v>202</v>
      </c>
      <c r="J100" s="93">
        <f>PAIRS!O52</f>
        <v>1512</v>
      </c>
      <c r="K100" s="63">
        <f>PAIRS!P52</f>
        <v>214</v>
      </c>
      <c r="L100" s="93"/>
      <c r="M100" s="38">
        <f>PAIRS!R52</f>
        <v>210</v>
      </c>
      <c r="N100" s="64">
        <f>PAIRS!T52</f>
        <v>205</v>
      </c>
      <c r="O100" s="93">
        <f>PAIRS!V52</f>
        <v>1385</v>
      </c>
      <c r="P100" s="93">
        <f>PAIRS!W52</f>
        <v>2897</v>
      </c>
      <c r="S100" s="17">
        <f>$C$172</f>
        <v>0</v>
      </c>
      <c r="T100" s="17">
        <f>IF($I$172=0,0,($G$172+$H$172+$I$172+(3*(LOOKUP($D$172,HANDICAP!$A$3:$A$165,HANDICAP!$B$3:$B$165)))))</f>
        <v>0</v>
      </c>
      <c r="U100" s="17" t="str">
        <f>$C$151</f>
        <v>Danny Lalley</v>
      </c>
      <c r="V100" s="17">
        <f>IF($N$151=0,0,($N$151+$M$151+$K$151+(3*(LOOKUP($D$151,HANDICAP!$A$3:$A$165,HANDICAP!$B$3:$B$165)))))</f>
        <v>663</v>
      </c>
      <c r="W100" s="17"/>
      <c r="X100" s="17"/>
      <c r="Y100" s="17" t="str">
        <f>$C$121</f>
        <v>Louise Roberts</v>
      </c>
      <c r="Z100" s="17">
        <f>IF($G$121=0,0,($G$121+(LOOKUP($D$121,HANDICAP!$A$3:$A$165,HANDICAP!$B$3:$B$165))))</f>
        <v>231</v>
      </c>
      <c r="AA100" s="17" t="str">
        <f>$C$162</f>
        <v>Tara Maddocks</v>
      </c>
      <c r="AB100" s="17">
        <f>IF($H$162=0,0,($H$162+(LOOKUP($D$162,HANDICAP!$A$3:$A$165,HANDICAP!$B$3:$B$165))))</f>
        <v>208</v>
      </c>
      <c r="AC100" s="17" t="str">
        <f>$C$158</f>
        <v>Sue Langdon</v>
      </c>
      <c r="AD100" s="17">
        <f>IF($I$158=0,0,($I$158+(LOOKUP($D$158,HANDICAP!$A$3:$A$165,HANDICAP!$B$3:$B$165))))</f>
        <v>188</v>
      </c>
      <c r="AE100" s="17">
        <f>$C$170</f>
        <v>0</v>
      </c>
      <c r="AF100" s="17">
        <f>IF($K$170=0,0,($K$170+(LOOKUP($D$170,HANDICAP!$A$3:$A$165,HANDICAP!$B$3:$B$165))))</f>
        <v>0</v>
      </c>
      <c r="AG100" s="17">
        <f>$C$142</f>
        <v>0</v>
      </c>
      <c r="AH100" s="17">
        <f>IF($M$142=0,0,($M$142+(LOOKUP($D$142,HANDICAP!$A$3:$A$165,HANDICAP!$B$3:$B$165))))</f>
        <v>0</v>
      </c>
      <c r="AI100" s="17" t="str">
        <f>$C$151</f>
        <v>Danny Lalley</v>
      </c>
      <c r="AJ100" s="17">
        <f>IF($N$151=0,0,($N$151+(LOOKUP($D$151,HANDICAP!$A$3:$A$165,HANDICAP!$B$3:$B$165))))</f>
        <v>184</v>
      </c>
    </row>
    <row r="101" spans="1:36" ht="12.75" customHeight="1">
      <c r="A101" s="105"/>
      <c r="B101" s="17">
        <v>8</v>
      </c>
      <c r="C101" s="40" t="str">
        <f>PAIRS!E52</f>
        <v>Mike Williams</v>
      </c>
      <c r="D101" s="40">
        <f>PAIRS!F52</f>
        <v>170</v>
      </c>
      <c r="E101" s="98"/>
      <c r="F101" s="100"/>
      <c r="G101" s="44">
        <f>PAIRS!J52</f>
        <v>216</v>
      </c>
      <c r="H101" s="40">
        <f>PAIRS!L52</f>
        <v>201</v>
      </c>
      <c r="I101" s="61">
        <f>PAIRS!N52</f>
        <v>193</v>
      </c>
      <c r="J101" s="94"/>
      <c r="K101" s="44">
        <f>PAIRS!Q52</f>
        <v>153</v>
      </c>
      <c r="L101" s="94"/>
      <c r="M101" s="40">
        <f>PAIRS!S52</f>
        <v>178</v>
      </c>
      <c r="N101" s="61">
        <f>PAIRS!U52</f>
        <v>194</v>
      </c>
      <c r="O101" s="94"/>
      <c r="P101" s="94"/>
      <c r="S101" s="17" t="str">
        <f>$C$178</f>
        <v>Gareth Roberts</v>
      </c>
      <c r="T101" s="17">
        <f>IF($I$178=0,0,($G$178+$H$178+$I$178+(3*(LOOKUP($D$178,HANDICAP!$A$3:$A$165,HANDICAP!$B$3:$B$165)))))</f>
        <v>640</v>
      </c>
      <c r="U101" s="17" t="str">
        <f>$C$161</f>
        <v>Pip Wellsteed</v>
      </c>
      <c r="V101" s="17">
        <f>IF($N$161=0,0,($N$161+$M$161+$K$161+(3*(LOOKUP($D$161,HANDICAP!$A$3:$A$165,HANDICAP!$B$3:$B$165)))))</f>
        <v>663</v>
      </c>
      <c r="W101" s="17"/>
      <c r="X101" s="17"/>
      <c r="Y101" s="17" t="str">
        <f>$C$175</f>
        <v>James Church</v>
      </c>
      <c r="Z101" s="17">
        <f>IF($G$175=0,0,($G$175+(LOOKUP($D$175,HANDICAP!$A$3:$A$165,HANDICAP!$B$3:$B$165))))</f>
        <v>190</v>
      </c>
      <c r="AA101" s="17" t="str">
        <f>$C$111</f>
        <v>James Locke</v>
      </c>
      <c r="AB101" s="17">
        <f>IF($H$111=0,0,($H$111+(LOOKUP($D$111,HANDICAP!$A$3:$A$165,HANDICAP!$B$3:$B$165))))</f>
        <v>241</v>
      </c>
      <c r="AC101" s="17">
        <f>$C$146</f>
        <v>0</v>
      </c>
      <c r="AD101" s="17">
        <f>IF($I$146=0,0,($I$146+(LOOKUP($D$146,HANDICAP!$A$3:$A$165,HANDICAP!$B$3:$B$165))))</f>
        <v>0</v>
      </c>
      <c r="AE101" s="17" t="str">
        <f>$C$77</f>
        <v>Dionne Lalley</v>
      </c>
      <c r="AF101" s="17">
        <f>IF($K$77=0,0,($K$77+(LOOKUP($D$77,HANDICAP!$A$3:$A$165,HANDICAP!$B$3:$B$165))))</f>
        <v>170</v>
      </c>
      <c r="AG101" s="17" t="str">
        <f>$C$179</f>
        <v>Louise Roberts</v>
      </c>
      <c r="AH101" s="17">
        <f>IF($M$179=0,0,($M$179+(LOOKUP($D$179,HANDICAP!$A$3:$A$165,HANDICAP!$B$3:$B$165))))</f>
        <v>263</v>
      </c>
      <c r="AI101" s="17" t="str">
        <f>$C$179</f>
        <v>Louise Roberts</v>
      </c>
      <c r="AJ101" s="17">
        <f>IF($N$179=0,0,($N$179+(LOOKUP($D$179,HANDICAP!$A$3:$A$165,HANDICAP!$B$3:$B$165))))</f>
        <v>218</v>
      </c>
    </row>
    <row r="102" spans="1:36" ht="12.75" customHeight="1">
      <c r="A102" s="95">
        <f>PAIRS!A53</f>
        <v>47</v>
      </c>
      <c r="B102" s="17">
        <v>7</v>
      </c>
      <c r="C102" s="41" t="str">
        <f>PAIRS!C53</f>
        <v>Bethany Lee</v>
      </c>
      <c r="D102" s="41">
        <f>PAIRS!D53</f>
        <v>157</v>
      </c>
      <c r="E102" s="97" t="str">
        <f>PAIRS!G53</f>
        <v>Me &amp; My Girl</v>
      </c>
      <c r="F102" s="99">
        <f>PAIRS!H53</f>
        <v>72</v>
      </c>
      <c r="G102" s="63">
        <f>PAIRS!I53</f>
        <v>136</v>
      </c>
      <c r="H102" s="38">
        <f>PAIRS!K53</f>
        <v>156</v>
      </c>
      <c r="I102" s="64">
        <f>PAIRS!M53</f>
        <v>176</v>
      </c>
      <c r="J102" s="93">
        <f>PAIRS!O53</f>
        <v>1378</v>
      </c>
      <c r="K102" s="63">
        <f>PAIRS!P53</f>
        <v>140</v>
      </c>
      <c r="L102" s="93"/>
      <c r="M102" s="38">
        <f>PAIRS!R53</f>
        <v>183</v>
      </c>
      <c r="N102" s="64">
        <f>PAIRS!T53</f>
        <v>139</v>
      </c>
      <c r="O102" s="93">
        <f>PAIRS!V53</f>
        <v>1366</v>
      </c>
      <c r="P102" s="93">
        <f>PAIRS!W53</f>
        <v>2744</v>
      </c>
      <c r="S102" s="17" t="str">
        <f>$C$151</f>
        <v>Danny Lalley</v>
      </c>
      <c r="T102" s="17">
        <f>IF($I$151=0,0,($G$151+$H$151+$I$151+(3*(LOOKUP($D$151,HANDICAP!$A$3:$A$165,HANDICAP!$B$3:$B$165)))))</f>
        <v>704</v>
      </c>
      <c r="U102" s="17" t="str">
        <f>$C$132</f>
        <v>Chris Lee</v>
      </c>
      <c r="V102" s="17">
        <f>IF($N$132=0,0,($N$132+$M$132+$K$132+(3*(LOOKUP($D$132,HANDICAP!$A$3:$A$165,HANDICAP!$B$3:$B$165)))))</f>
        <v>605</v>
      </c>
      <c r="W102" s="17"/>
      <c r="X102" s="17"/>
      <c r="Y102" s="17" t="str">
        <f>$C$177</f>
        <v>John Glasscoe</v>
      </c>
      <c r="Z102" s="17">
        <f>IF($G$177=0,0,($G$177+(LOOKUP($D$177,HANDICAP!$A$3:$A$165,HANDICAP!$B$3:$B$165))))</f>
        <v>217</v>
      </c>
      <c r="AA102" s="17" t="str">
        <f>$C$165</f>
        <v>Ade French</v>
      </c>
      <c r="AB102" s="17">
        <f>IF($H$165=0,0,($H$165+(LOOKUP($D$165,HANDICAP!$A$3:$A$165,HANDICAP!$B$3:$B$165))))</f>
        <v>240</v>
      </c>
      <c r="AC102" s="17" t="str">
        <f>$C$151</f>
        <v>Danny Lalley</v>
      </c>
      <c r="AD102" s="17">
        <f>IF($I$151=0,0,($I$151+(LOOKUP($D$151,HANDICAP!$A$3:$A$165,HANDICAP!$B$3:$B$165))))</f>
        <v>256</v>
      </c>
      <c r="AE102" s="17" t="str">
        <f>$C$156</f>
        <v>Sandy Church</v>
      </c>
      <c r="AF102" s="17">
        <f>IF($K$156=0,0,($K$156+(LOOKUP($D$156,HANDICAP!$A$3:$A$165,HANDICAP!$B$3:$B$165))))</f>
        <v>199</v>
      </c>
      <c r="AG102" s="17">
        <f>$C$116</f>
        <v>0</v>
      </c>
      <c r="AH102" s="17">
        <f>IF($M$116=0,0,($M$116+(LOOKUP($D$116,HANDICAP!$A$3:$A$165,HANDICAP!$B$3:$B$165))))</f>
        <v>0</v>
      </c>
      <c r="AI102" s="17" t="str">
        <f>$C$152</f>
        <v>Phil Staff</v>
      </c>
      <c r="AJ102" s="17">
        <f>IF($N$152=0,0,($N$152+(LOOKUP($D$152,HANDICAP!$A$3:$A$165,HANDICAP!$B$3:$B$165))))</f>
        <v>203</v>
      </c>
    </row>
    <row r="103" spans="1:36" ht="12.75" customHeight="1">
      <c r="A103" s="105"/>
      <c r="B103" s="17">
        <v>8</v>
      </c>
      <c r="C103" s="40" t="str">
        <f>PAIRS!E53</f>
        <v>Tony Lee</v>
      </c>
      <c r="D103" s="40">
        <f>PAIRS!F53</f>
        <v>205</v>
      </c>
      <c r="E103" s="98"/>
      <c r="F103" s="100"/>
      <c r="G103" s="44">
        <f>PAIRS!J53</f>
        <v>234</v>
      </c>
      <c r="H103" s="40">
        <f>PAIRS!L53</f>
        <v>231</v>
      </c>
      <c r="I103" s="61">
        <f>PAIRS!N53</f>
        <v>229</v>
      </c>
      <c r="J103" s="94"/>
      <c r="K103" s="44">
        <f>PAIRS!Q53</f>
        <v>239</v>
      </c>
      <c r="L103" s="94"/>
      <c r="M103" s="40">
        <f>PAIRS!S53</f>
        <v>213</v>
      </c>
      <c r="N103" s="61">
        <f>PAIRS!U53</f>
        <v>236</v>
      </c>
      <c r="O103" s="94"/>
      <c r="P103" s="94"/>
      <c r="S103" s="17">
        <f>$C$146</f>
        <v>0</v>
      </c>
      <c r="T103" s="17">
        <f>IF($I$146=0,0,($G$146+$H$146+$I$146+(3*(LOOKUP($D$146,HANDICAP!$A$3:$A$165,HANDICAP!$B$3:$B$165)))))</f>
        <v>0</v>
      </c>
      <c r="U103" s="17" t="str">
        <f>$C$167</f>
        <v>Chris Smith</v>
      </c>
      <c r="V103" s="17">
        <f>IF($N$167=0,0,($N$167+$M$167+$K$167+(3*(LOOKUP($D$167,HANDICAP!$A$3:$A$165,HANDICAP!$B$3:$B$165)))))</f>
        <v>661</v>
      </c>
      <c r="W103" s="17"/>
      <c r="X103" s="17"/>
      <c r="Y103" s="17" t="str">
        <f>$C$102</f>
        <v>Bethany Lee</v>
      </c>
      <c r="Z103" s="17">
        <f>IF($G$102=0,0,($G$102+(LOOKUP($D$102,HANDICAP!$A$3:$A$165,HANDICAP!$B$3:$B$165))))</f>
        <v>190</v>
      </c>
      <c r="AA103" s="17" t="str">
        <f>$C$130</f>
        <v>James Footner</v>
      </c>
      <c r="AB103" s="17">
        <f>IF($H$130=0,0,($H$130+(LOOKUP($D$130,HANDICAP!$A$3:$A$165,HANDICAP!$B$3:$B$165))))</f>
        <v>247</v>
      </c>
      <c r="AC103" s="17">
        <f>$C$115</f>
        <v>0</v>
      </c>
      <c r="AD103" s="17">
        <f>IF($I$115=0,0,($I$115+(LOOKUP($D$115,HANDICAP!$A$3:$A$165,HANDICAP!$B$3:$B$165))))</f>
        <v>0</v>
      </c>
      <c r="AE103" s="17" t="str">
        <f>$C$122</f>
        <v>Dave Chapman</v>
      </c>
      <c r="AF103" s="17">
        <f>IF($K$122=0,0,($K$122+(LOOKUP($D$122,HANDICAP!$A$3:$A$165,HANDICAP!$B$3:$B$165))))</f>
        <v>245</v>
      </c>
      <c r="AG103" s="17" t="str">
        <f>$C$161</f>
        <v>Pip Wellsteed</v>
      </c>
      <c r="AH103" s="17">
        <f>IF($M$161=0,0,($M$161+(LOOKUP($D$161,HANDICAP!$A$3:$A$165,HANDICAP!$B$3:$B$165))))</f>
        <v>205</v>
      </c>
      <c r="AI103" s="17" t="str">
        <f>$C$181</f>
        <v>Steve Dickson</v>
      </c>
      <c r="AJ103" s="17">
        <f>IF($N$181=0,0,($N$181+(LOOKUP($D$181,HANDICAP!$A$3:$A$165,HANDICAP!$B$3:$B$165))))</f>
        <v>261</v>
      </c>
    </row>
    <row r="104" spans="1:36" ht="12.75" customHeight="1">
      <c r="A104" s="95">
        <f>PAIRS!A54</f>
        <v>48</v>
      </c>
      <c r="B104" s="17">
        <v>7</v>
      </c>
      <c r="C104" s="41" t="str">
        <f>PAIRS!C54</f>
        <v>Dave Greig</v>
      </c>
      <c r="D104" s="41">
        <f>PAIRS!D54</f>
        <v>193</v>
      </c>
      <c r="E104" s="97" t="str">
        <f>PAIRS!G54</f>
        <v>Vets Newbies</v>
      </c>
      <c r="F104" s="99">
        <f>PAIRS!H54</f>
        <v>61</v>
      </c>
      <c r="G104" s="63">
        <f>PAIRS!I54</f>
        <v>204</v>
      </c>
      <c r="H104" s="38">
        <f>PAIRS!K54</f>
        <v>149</v>
      </c>
      <c r="I104" s="64">
        <f>PAIRS!M54</f>
        <v>152</v>
      </c>
      <c r="J104" s="93">
        <f>PAIRS!O54</f>
        <v>1264</v>
      </c>
      <c r="K104" s="63">
        <f>PAIRS!P54</f>
        <v>200</v>
      </c>
      <c r="L104" s="93"/>
      <c r="M104" s="38">
        <f>PAIRS!R54</f>
        <v>181</v>
      </c>
      <c r="N104" s="64">
        <f>PAIRS!T54</f>
        <v>169</v>
      </c>
      <c r="O104" s="93">
        <f>PAIRS!V54</f>
        <v>1325</v>
      </c>
      <c r="P104" s="93">
        <f>PAIRS!W54</f>
        <v>2589</v>
      </c>
      <c r="S104" s="17" t="str">
        <f>$C$176</f>
        <v>Chris Maddocks</v>
      </c>
      <c r="T104" s="17">
        <f>IF($I$176=0,0,($G$176+$H$176+$I$176+(3*(LOOKUP($D$176,HANDICAP!$A$3:$A$165,HANDICAP!$B$3:$B$165)))))</f>
        <v>657</v>
      </c>
      <c r="U104" s="17" t="str">
        <f>$C$152</f>
        <v>Phil Staff</v>
      </c>
      <c r="V104" s="17">
        <f>IF($N$152=0,0,($N$152+$M$152+$K$152+(3*(LOOKUP($D$152,HANDICAP!$A$3:$A$165,HANDICAP!$B$3:$B$165)))))</f>
        <v>638</v>
      </c>
      <c r="W104" s="17"/>
      <c r="X104" s="17"/>
      <c r="Y104" s="17">
        <f>$C$171</f>
        <v>0</v>
      </c>
      <c r="Z104" s="17">
        <f>IF($G$171=0,0,($G$171+(LOOKUP($D$171,HANDICAP!$A$3:$A$165,HANDICAP!$B$3:$B$165))))</f>
        <v>0</v>
      </c>
      <c r="AA104" s="17">
        <f>$C$89</f>
        <v>0</v>
      </c>
      <c r="AB104" s="17">
        <f>IF($H$89=0,0,($H$89+(LOOKUP($D$89,HANDICAP!$A$3:$A$165,HANDICAP!$B$3:$B$165))))</f>
        <v>0</v>
      </c>
      <c r="AC104" s="17">
        <f>$C$172</f>
        <v>0</v>
      </c>
      <c r="AD104" s="17">
        <f>IF($I$172=0,0,($I$172+(LOOKUP($D$172,HANDICAP!$A$3:$A$165,HANDICAP!$B$3:$B$165))))</f>
        <v>0</v>
      </c>
      <c r="AE104" s="17" t="str">
        <f>$C$129</f>
        <v>Kayleigh Lowthian</v>
      </c>
      <c r="AF104" s="17">
        <f>IF($K$129=0,0,($K$129+(LOOKUP($D$129,HANDICAP!$A$3:$A$165,HANDICAP!$B$3:$B$165))))</f>
        <v>189</v>
      </c>
      <c r="AG104" s="17" t="str">
        <f>$C$174</f>
        <v>Gaje Ellis</v>
      </c>
      <c r="AH104" s="17">
        <f>IF($M$174=0,0,($M$174+(LOOKUP($D$174,HANDICAP!$A$3:$A$165,HANDICAP!$B$3:$B$165))))</f>
        <v>171</v>
      </c>
      <c r="AI104" s="17" t="str">
        <f>$C$167</f>
        <v>Chris Smith</v>
      </c>
      <c r="AJ104" s="17">
        <f>IF($N$167=0,0,($N$167+(LOOKUP($D$167,HANDICAP!$A$3:$A$165,HANDICAP!$B$3:$B$165))))</f>
        <v>227</v>
      </c>
    </row>
    <row r="105" spans="1:36" ht="12.75" customHeight="1">
      <c r="A105" s="105"/>
      <c r="B105" s="17">
        <v>8</v>
      </c>
      <c r="C105" s="40" t="str">
        <f>PAIRS!E54</f>
        <v>Martin Maybrey</v>
      </c>
      <c r="D105" s="40">
        <f>PAIRS!F54</f>
        <v>184</v>
      </c>
      <c r="E105" s="98"/>
      <c r="F105" s="100"/>
      <c r="G105" s="44">
        <f>PAIRS!J54</f>
        <v>194</v>
      </c>
      <c r="H105" s="40">
        <f>PAIRS!L54</f>
        <v>170</v>
      </c>
      <c r="I105" s="61">
        <f>PAIRS!N54</f>
        <v>212</v>
      </c>
      <c r="J105" s="94"/>
      <c r="K105" s="44">
        <f>PAIRS!Q54</f>
        <v>165</v>
      </c>
      <c r="L105" s="94"/>
      <c r="M105" s="40">
        <f>PAIRS!S54</f>
        <v>179</v>
      </c>
      <c r="N105" s="61">
        <f>PAIRS!U54</f>
        <v>248</v>
      </c>
      <c r="O105" s="94"/>
      <c r="P105" s="94"/>
      <c r="S105" s="17" t="str">
        <f>$C$165</f>
        <v>Ade French</v>
      </c>
      <c r="T105" s="17">
        <f>IF($I$165=0,0,($G$165+$H$165+$I$165+(3*(LOOKUP($D$165,HANDICAP!$A$3:$A$165,HANDICAP!$B$3:$B$165)))))</f>
        <v>740</v>
      </c>
      <c r="U105" s="17" t="str">
        <f>$C$169</f>
        <v>Graham Harmer</v>
      </c>
      <c r="V105" s="17">
        <f>IF($N$169=0,0,($N$169+$M$169+$K$169+(3*(LOOKUP($D$169,HANDICAP!$A$3:$A$165,HANDICAP!$B$3:$B$165)))))</f>
        <v>722</v>
      </c>
      <c r="W105" s="17"/>
      <c r="X105" s="17"/>
      <c r="Y105" s="17" t="str">
        <f>$C$92</f>
        <v>Chris Maddocks</v>
      </c>
      <c r="Z105" s="17">
        <f>IF($G$92=0,0,($G$92+(LOOKUP($D$92,HANDICAP!$A$3:$A$165,HANDICAP!$B$3:$B$165))))</f>
        <v>212</v>
      </c>
      <c r="AA105" s="17">
        <f>$C$146</f>
        <v>0</v>
      </c>
      <c r="AB105" s="17">
        <f>IF($H$146=0,0,($H$146+(LOOKUP($D$146,HANDICAP!$A$3:$A$165,HANDICAP!$B$3:$B$165))))</f>
        <v>0</v>
      </c>
      <c r="AC105" s="17" t="str">
        <f>$C$104</f>
        <v>Dave Greig</v>
      </c>
      <c r="AD105" s="17">
        <f>IF($I$104=0,0,($I$104+(LOOKUP($D$104,HANDICAP!$A$3:$A$165,HANDICAP!$B$3:$B$165))))</f>
        <v>179</v>
      </c>
      <c r="AE105" s="17">
        <f>$C$146</f>
        <v>0</v>
      </c>
      <c r="AF105" s="17">
        <f>IF($K$146=0,0,($K$146+(LOOKUP($D$146,HANDICAP!$A$3:$A$165,HANDICAP!$B$3:$B$165))))</f>
        <v>0</v>
      </c>
      <c r="AG105" s="17" t="str">
        <f>$C$177</f>
        <v>John Glasscoe</v>
      </c>
      <c r="AH105" s="17">
        <f>IF($M$177=0,0,($M$177+(LOOKUP($D$177,HANDICAP!$A$3:$A$165,HANDICAP!$B$3:$B$165))))</f>
        <v>213</v>
      </c>
      <c r="AI105" s="17" t="str">
        <f>$C$100</f>
        <v>Chris Lee</v>
      </c>
      <c r="AJ105" s="17">
        <f>IF($N$100=0,0,($N$100+(LOOKUP($D$100,HANDICAP!$A$3:$A$165,HANDICAP!$B$3:$B$165))))</f>
        <v>237</v>
      </c>
    </row>
    <row r="106" spans="1:36" ht="12.75" customHeight="1">
      <c r="A106" s="95">
        <f>PAIRS!A55</f>
        <v>49</v>
      </c>
      <c r="B106" s="17">
        <v>7</v>
      </c>
      <c r="C106" s="41" t="str">
        <f>PAIRS!C55</f>
        <v>Kev Hunter</v>
      </c>
      <c r="D106" s="41">
        <f>PAIRS!D55</f>
        <v>192</v>
      </c>
      <c r="E106" s="97" t="str">
        <f>PAIRS!G55</f>
        <v>Vets Southerners</v>
      </c>
      <c r="F106" s="99">
        <f>PAIRS!H55</f>
        <v>70</v>
      </c>
      <c r="G106" s="63">
        <f>PAIRS!I55</f>
        <v>198</v>
      </c>
      <c r="H106" s="38">
        <f>PAIRS!K55</f>
        <v>183</v>
      </c>
      <c r="I106" s="64">
        <f>PAIRS!M55</f>
        <v>247</v>
      </c>
      <c r="J106" s="93">
        <f>PAIRS!O55</f>
        <v>1421</v>
      </c>
      <c r="K106" s="63">
        <f>PAIRS!P55</f>
        <v>167</v>
      </c>
      <c r="L106" s="93"/>
      <c r="M106" s="38">
        <f>PAIRS!R55</f>
        <v>183</v>
      </c>
      <c r="N106" s="64">
        <f>PAIRS!T55</f>
        <v>211</v>
      </c>
      <c r="O106" s="93">
        <f>PAIRS!V55</f>
        <v>1409</v>
      </c>
      <c r="P106" s="93">
        <f>PAIRS!W55</f>
        <v>2830</v>
      </c>
      <c r="S106" s="17">
        <f>$C$89</f>
        <v>0</v>
      </c>
      <c r="T106" s="17">
        <f>IF($I$89=0,0,($G$89+$H$89+$I$89+(3*(LOOKUP($D$89,HANDICAP!$A$3:$A$165,HANDICAP!$B$3:$B$165)))))</f>
        <v>0</v>
      </c>
      <c r="U106" s="17" t="str">
        <f>$C$177</f>
        <v>John Glasscoe</v>
      </c>
      <c r="V106" s="17">
        <f>IF($N$177=0,0,($N$177+$M$177+$K$177+(3*(LOOKUP($D$177,HANDICAP!$A$3:$A$165,HANDICAP!$B$3:$B$165)))))</f>
        <v>664</v>
      </c>
      <c r="W106" s="17"/>
      <c r="X106" s="17"/>
      <c r="Y106" s="17">
        <f>$C$89</f>
        <v>0</v>
      </c>
      <c r="Z106" s="17">
        <f>IF($G$89=0,0,($G$89+(LOOKUP($D$89,HANDICAP!$A$3:$A$165,HANDICAP!$B$3:$B$165))))</f>
        <v>0</v>
      </c>
      <c r="AA106" s="17" t="str">
        <f>$C$90</f>
        <v>Dave Goodwin</v>
      </c>
      <c r="AB106" s="17">
        <f>IF($H$90=0,0,($H$90+(LOOKUP($D$90,HANDICAP!$A$3:$A$165,HANDICAP!$B$3:$B$165))))</f>
        <v>198</v>
      </c>
      <c r="AC106" s="17">
        <f>$C$135</f>
        <v>0</v>
      </c>
      <c r="AD106" s="17">
        <f>IF($I$135=0,0,($I$135+(LOOKUP($D$135,HANDICAP!$A$3:$A$165,HANDICAP!$B$3:$B$165))))</f>
        <v>0</v>
      </c>
      <c r="AE106" s="17" t="str">
        <f>$C$109</f>
        <v>Craig Macpherson</v>
      </c>
      <c r="AF106" s="17">
        <f>IF($K$109=0,0,($K$109+(LOOKUP($D$109,HANDICAP!$A$3:$A$165,HANDICAP!$B$3:$B$165))))</f>
        <v>216</v>
      </c>
      <c r="AG106" s="17" t="str">
        <f>$C$111</f>
        <v>James Locke</v>
      </c>
      <c r="AH106" s="17">
        <f>IF($M$111=0,0,($M$111+(LOOKUP($D$111,HANDICAP!$A$3:$A$165,HANDICAP!$B$3:$B$165))))</f>
        <v>184</v>
      </c>
      <c r="AI106" s="17">
        <f>$C$140</f>
        <v>0</v>
      </c>
      <c r="AJ106" s="17">
        <f>IF($N$140=0,0,($N$140+(LOOKUP($D$140,HANDICAP!$A$3:$A$165,HANDICAP!$B$3:$B$165))))</f>
        <v>0</v>
      </c>
    </row>
    <row r="107" spans="1:36" ht="12.75" customHeight="1">
      <c r="A107" s="105"/>
      <c r="B107" s="17">
        <v>8</v>
      </c>
      <c r="C107" s="40" t="str">
        <f>PAIRS!E55</f>
        <v>Paul Caddy</v>
      </c>
      <c r="D107" s="40">
        <f>PAIRS!F55</f>
        <v>173</v>
      </c>
      <c r="E107" s="98"/>
      <c r="F107" s="100"/>
      <c r="G107" s="44">
        <f>PAIRS!J55</f>
        <v>199</v>
      </c>
      <c r="H107" s="40">
        <f>PAIRS!L55</f>
        <v>173</v>
      </c>
      <c r="I107" s="61">
        <f>PAIRS!N55</f>
        <v>211</v>
      </c>
      <c r="J107" s="94"/>
      <c r="K107" s="44">
        <f>PAIRS!Q55</f>
        <v>200</v>
      </c>
      <c r="L107" s="94"/>
      <c r="M107" s="40">
        <f>PAIRS!S55</f>
        <v>192</v>
      </c>
      <c r="N107" s="61">
        <f>PAIRS!U55</f>
        <v>246</v>
      </c>
      <c r="O107" s="94"/>
      <c r="P107" s="94"/>
      <c r="S107" s="17" t="str">
        <f>$C$159</f>
        <v>Dave Greig</v>
      </c>
      <c r="T107" s="17">
        <f>IF($I$159=0,0,($G$159+$H$159+$I$159+(3*(LOOKUP($D$159,HANDICAP!$A$3:$A$165,HANDICAP!$B$3:$B$165)))))</f>
        <v>621</v>
      </c>
      <c r="U107" s="17" t="str">
        <f>$C$157</f>
        <v>James Church</v>
      </c>
      <c r="V107" s="17">
        <f>IF($N$157=0,0,($N$157+$M$157+$K$157+(3*(LOOKUP($D$157,HANDICAP!$A$3:$A$165,HANDICAP!$B$3:$B$165)))))</f>
        <v>628</v>
      </c>
      <c r="W107" s="17"/>
      <c r="X107" s="17"/>
      <c r="Y107" s="17" t="str">
        <f>$C$149</f>
        <v>Craig Macpherson</v>
      </c>
      <c r="Z107" s="17">
        <f>IF($G$149=0,0,($G$149+(LOOKUP($D$149,HANDICAP!$A$3:$A$165,HANDICAP!$B$3:$B$165))))</f>
        <v>195</v>
      </c>
      <c r="AA107" s="17">
        <f>$C$116</f>
        <v>0</v>
      </c>
      <c r="AB107" s="17">
        <f>IF($H$116=0,0,($H$116+(LOOKUP($D$116,HANDICAP!$A$3:$A$165,HANDICAP!$B$3:$B$165))))</f>
        <v>0</v>
      </c>
      <c r="AC107" s="17" t="str">
        <f>$C$160</f>
        <v>Kylie Bromley</v>
      </c>
      <c r="AD107" s="17">
        <f>IF($I$160=0,0,($I$160+(LOOKUP($D$160,HANDICAP!$A$3:$A$165,HANDICAP!$B$3:$B$165))))</f>
        <v>202</v>
      </c>
      <c r="AE107" s="17" t="str">
        <f>$C$167</f>
        <v>Chris Smith</v>
      </c>
      <c r="AF107" s="17">
        <f>IF($K$167=0,0,($K$167+(LOOKUP($D$167,HANDICAP!$A$3:$A$165,HANDICAP!$B$3:$B$165))))</f>
        <v>185</v>
      </c>
      <c r="AG107" s="17">
        <f>$C$171</f>
        <v>0</v>
      </c>
      <c r="AH107" s="17">
        <f>IF($M$171=0,0,($M$171+(LOOKUP($D$171,HANDICAP!$A$3:$A$165,HANDICAP!$B$3:$B$165))))</f>
        <v>0</v>
      </c>
      <c r="AI107" s="17" t="str">
        <f>$C$118</f>
        <v>Gareth Roberts</v>
      </c>
      <c r="AJ107" s="17">
        <f>IF($N$118=0,0,($N$118+(LOOKUP($D$118,HANDICAP!$A$3:$A$165,HANDICAP!$B$3:$B$165))))</f>
        <v>202</v>
      </c>
    </row>
    <row r="108" spans="1:36" ht="12.75" customHeight="1">
      <c r="A108" s="95">
        <f>PAIRS!A56</f>
        <v>50</v>
      </c>
      <c r="B108" s="17">
        <v>7</v>
      </c>
      <c r="C108" s="41" t="str">
        <f>PAIRS!C56</f>
        <v>Hazel Adams</v>
      </c>
      <c r="D108" s="41">
        <f>PAIRS!D56</f>
        <v>166</v>
      </c>
      <c r="E108" s="97" t="str">
        <f>PAIRS!G56</f>
        <v>Beauty &amp; The Beast 2</v>
      </c>
      <c r="F108" s="99">
        <f>PAIRS!H56</f>
        <v>70</v>
      </c>
      <c r="G108" s="63">
        <f>PAIRS!I56</f>
        <v>118</v>
      </c>
      <c r="H108" s="38">
        <f>PAIRS!K56</f>
        <v>161</v>
      </c>
      <c r="I108" s="64">
        <f>PAIRS!M56</f>
        <v>150</v>
      </c>
      <c r="J108" s="93">
        <f>PAIRS!O56</f>
        <v>1249</v>
      </c>
      <c r="K108" s="63">
        <f>PAIRS!P56</f>
        <v>174</v>
      </c>
      <c r="L108" s="93"/>
      <c r="M108" s="38">
        <f>PAIRS!R56</f>
        <v>135</v>
      </c>
      <c r="N108" s="64">
        <f>PAIRS!T56</f>
        <v>166</v>
      </c>
      <c r="O108" s="93">
        <f>PAIRS!V56</f>
        <v>1343</v>
      </c>
      <c r="P108" s="93">
        <f>PAIRS!W56</f>
        <v>2592</v>
      </c>
      <c r="S108" s="17">
        <f>$C$170</f>
        <v>0</v>
      </c>
      <c r="T108" s="17">
        <f>IF($I$170=0,0,($G$170+$H$170+$I$170+(3*(LOOKUP($D$170,HANDICAP!$A$3:$A$165,HANDICAP!$B$3:$B$165)))))</f>
        <v>0</v>
      </c>
      <c r="U108" s="17" t="str">
        <f>$C$154</f>
        <v>Dionne Lalley</v>
      </c>
      <c r="V108" s="17">
        <f>IF($N$154=0,0,($N$154+$M$154+$K$154+(3*(LOOKUP($D$154,HANDICAP!$A$3:$A$165,HANDICAP!$B$3:$B$165)))))</f>
        <v>653</v>
      </c>
      <c r="W108" s="17"/>
      <c r="X108" s="17"/>
      <c r="Y108" s="17" t="str">
        <f>$C$157</f>
        <v>James Church</v>
      </c>
      <c r="Z108" s="17">
        <f>IF($G$157=0,0,($G$157+(LOOKUP($D$157,HANDICAP!$A$3:$A$165,HANDICAP!$B$3:$B$165))))</f>
        <v>198</v>
      </c>
      <c r="AA108" s="17">
        <f>$C$63</f>
        <v>0</v>
      </c>
      <c r="AB108" s="17">
        <f>IF($H$63=0,0,($H$63+(LOOKUP($D$63,HANDICAP!$A$3:$A$165,HANDICAP!$B$3:$B$165))))</f>
        <v>0</v>
      </c>
      <c r="AC108" s="17" t="str">
        <f>$C$126</f>
        <v>Dan Pearce</v>
      </c>
      <c r="AD108" s="17">
        <f>IF($I$126=0,0,($I$126+(LOOKUP($D$126,HANDICAP!$A$3:$A$165,HANDICAP!$B$3:$B$165))))</f>
        <v>173</v>
      </c>
      <c r="AE108" s="17" t="str">
        <f>$C$126</f>
        <v>Dan Pearce</v>
      </c>
      <c r="AF108" s="17">
        <f>IF($K$126=0,0,($K$126+(LOOKUP($D$126,HANDICAP!$A$3:$A$165,HANDICAP!$B$3:$B$165))))</f>
        <v>180</v>
      </c>
      <c r="AG108" s="17" t="str">
        <f>$C$94</f>
        <v>Les Keates</v>
      </c>
      <c r="AH108" s="17">
        <f>IF($M$94=0,0,($M$94+(LOOKUP($D$94,HANDICAP!$A$3:$A$165,HANDICAP!$B$3:$B$165))))</f>
        <v>210</v>
      </c>
      <c r="AI108" s="17" t="str">
        <f>$C$111</f>
        <v>James Locke</v>
      </c>
      <c r="AJ108" s="17">
        <f>IF($N$111=0,0,($N$111+(LOOKUP($D$111,HANDICAP!$A$3:$A$165,HANDICAP!$B$3:$B$165))))</f>
        <v>238</v>
      </c>
    </row>
    <row r="109" spans="1:36" ht="12.75" customHeight="1">
      <c r="A109" s="105"/>
      <c r="B109" s="17">
        <v>8</v>
      </c>
      <c r="C109" s="40" t="str">
        <f>PAIRS!E56</f>
        <v>Craig Macpherson</v>
      </c>
      <c r="D109" s="40">
        <f>PAIRS!F56</f>
        <v>200</v>
      </c>
      <c r="E109" s="98"/>
      <c r="F109" s="100"/>
      <c r="G109" s="44">
        <f>PAIRS!J56</f>
        <v>203</v>
      </c>
      <c r="H109" s="40">
        <f>PAIRS!L56</f>
        <v>202</v>
      </c>
      <c r="I109" s="61">
        <f>PAIRS!N56</f>
        <v>205</v>
      </c>
      <c r="J109" s="94"/>
      <c r="K109" s="44">
        <f>PAIRS!Q56</f>
        <v>194</v>
      </c>
      <c r="L109" s="94"/>
      <c r="M109" s="40">
        <f>PAIRS!S56</f>
        <v>207</v>
      </c>
      <c r="N109" s="61">
        <f>PAIRS!U56</f>
        <v>257</v>
      </c>
      <c r="O109" s="94"/>
      <c r="P109" s="94"/>
      <c r="S109" s="17" t="str">
        <f>$C$161</f>
        <v>Pip Wellsteed</v>
      </c>
      <c r="T109" s="17">
        <f>IF($I$161=0,0,($G$161+$H$161+$I$161+(3*(LOOKUP($D$161,HANDICAP!$A$3:$A$165,HANDICAP!$B$3:$B$165)))))</f>
        <v>630</v>
      </c>
      <c r="U109" s="17">
        <f>$C$116</f>
        <v>0</v>
      </c>
      <c r="V109" s="17">
        <f>IF($N$116=0,0,($N$116+$M$116+$K$116+(3*(LOOKUP($D$116,HANDICAP!$A$3:$A$165,HANDICAP!$B$3:$B$165)))))</f>
        <v>0</v>
      </c>
      <c r="W109" s="17"/>
      <c r="X109" s="17"/>
      <c r="Y109" s="17" t="str">
        <f>$C$165</f>
        <v>Ade French</v>
      </c>
      <c r="Z109" s="17">
        <f>IF($G$165=0,0,($G$165+(LOOKUP($D$165,HANDICAP!$A$3:$A$165,HANDICAP!$B$3:$B$165))))</f>
        <v>282</v>
      </c>
      <c r="AA109" s="17" t="str">
        <f>$C$161</f>
        <v>Pip Wellsteed</v>
      </c>
      <c r="AB109" s="17">
        <f>IF($H$161=0,0,($H$161+(LOOKUP($D$161,HANDICAP!$A$3:$A$165,HANDICAP!$B$3:$B$165))))</f>
        <v>194</v>
      </c>
      <c r="AC109" s="17">
        <f>$C$170</f>
        <v>0</v>
      </c>
      <c r="AD109" s="17">
        <f>IF($I$170=0,0,($I$170+(LOOKUP($D$170,HANDICAP!$A$3:$A$165,HANDICAP!$B$3:$B$165))))</f>
        <v>0</v>
      </c>
      <c r="AE109" s="17" t="str">
        <f>$C$97</f>
        <v>Karen Farmer</v>
      </c>
      <c r="AF109" s="17">
        <f>IF($K$97=0,0,($K$97+(LOOKUP($D$97,HANDICAP!$A$3:$A$165,HANDICAP!$B$3:$B$165))))</f>
        <v>199</v>
      </c>
      <c r="AG109" s="17" t="str">
        <f>$C$175</f>
        <v>James Church</v>
      </c>
      <c r="AH109" s="17">
        <f>IF($M$175=0,0,($M$175+(LOOKUP($D$175,HANDICAP!$A$3:$A$165,HANDICAP!$B$3:$B$165))))</f>
        <v>187</v>
      </c>
      <c r="AI109" s="17">
        <f>$C$134</f>
        <v>0</v>
      </c>
      <c r="AJ109" s="17">
        <f>IF($N$134=0,0,($N$134+(LOOKUP($D$134,HANDICAP!$A$3:$A$165,HANDICAP!$B$3:$B$165))))</f>
        <v>0</v>
      </c>
    </row>
    <row r="110" spans="1:36" ht="12.75" customHeight="1">
      <c r="A110" s="95">
        <f>PAIRS!A57</f>
        <v>51</v>
      </c>
      <c r="B110" s="17">
        <v>7</v>
      </c>
      <c r="C110" s="41" t="str">
        <f>PAIRS!C57</f>
        <v>Matthew Penny</v>
      </c>
      <c r="D110" s="41">
        <f>PAIRS!D57</f>
        <v>143</v>
      </c>
      <c r="E110" s="97" t="str">
        <f>PAIRS!G57</f>
        <v>The Chocobros</v>
      </c>
      <c r="F110" s="99">
        <f>PAIRS!H57</f>
        <v>117</v>
      </c>
      <c r="G110" s="63">
        <f>PAIRS!I57</f>
        <v>127</v>
      </c>
      <c r="H110" s="38">
        <f>PAIRS!K57</f>
        <v>156</v>
      </c>
      <c r="I110" s="64">
        <f>PAIRS!M57</f>
        <v>145</v>
      </c>
      <c r="J110" s="93">
        <f>PAIRS!O57</f>
        <v>1295</v>
      </c>
      <c r="K110" s="63">
        <f>PAIRS!P57</f>
        <v>154</v>
      </c>
      <c r="L110" s="93"/>
      <c r="M110" s="38">
        <f>PAIRS!R57</f>
        <v>128</v>
      </c>
      <c r="N110" s="64">
        <f>PAIRS!T57</f>
        <v>166</v>
      </c>
      <c r="O110" s="93">
        <f>PAIRS!V57</f>
        <v>1296</v>
      </c>
      <c r="P110" s="93">
        <f>PAIRS!W57</f>
        <v>2591</v>
      </c>
      <c r="S110" s="17">
        <f>$C$145</f>
        <v>0</v>
      </c>
      <c r="T110" s="17">
        <f>IF($I$145=0,0,($G$145+$H$145+$I$145+(3*(LOOKUP($D$145,HANDICAP!$A$3:$A$165,HANDICAP!$B$3:$B$165)))))</f>
        <v>0</v>
      </c>
      <c r="U110" s="17" t="str">
        <f>$C$107</f>
        <v>Paul Caddy</v>
      </c>
      <c r="V110" s="17">
        <f>IF($N$107=0,0,($N$107+$M$107+$K$107+(3*(LOOKUP($D$107,HANDICAP!$A$3:$A$165,HANDICAP!$B$3:$B$165)))))</f>
        <v>764</v>
      </c>
      <c r="W110" s="17"/>
      <c r="X110" s="17"/>
      <c r="Y110" s="17">
        <f>$C$170</f>
        <v>0</v>
      </c>
      <c r="Z110" s="17">
        <f>IF($G$170=0,0,($G$170+(LOOKUP($D$170,HANDICAP!$A$3:$A$165,HANDICAP!$B$3:$B$165))))</f>
        <v>0</v>
      </c>
      <c r="AA110" s="17" t="str">
        <f>$C$113</f>
        <v>Logan Ellis</v>
      </c>
      <c r="AB110" s="17">
        <f>IF($H$113=0,0,($H$113+(LOOKUP($D$113,HANDICAP!$A$3:$A$165,HANDICAP!$B$3:$B$165))))</f>
        <v>169</v>
      </c>
      <c r="AC110" s="17" t="str">
        <f>$C$109</f>
        <v>Craig Macpherson</v>
      </c>
      <c r="AD110" s="17">
        <f>IF($I$109=0,0,($I$109+(LOOKUP($D$109,HANDICAP!$A$3:$A$165,HANDICAP!$B$3:$B$165))))</f>
        <v>227</v>
      </c>
      <c r="AE110" s="17" t="str">
        <f>$C$152</f>
        <v>Phil Staff</v>
      </c>
      <c r="AF110" s="17">
        <f>IF($K$152=0,0,($K$152+(LOOKUP($D$152,HANDICAP!$A$3:$A$165,HANDICAP!$B$3:$B$165))))</f>
        <v>215</v>
      </c>
      <c r="AG110" s="17">
        <f>$C$146</f>
        <v>0</v>
      </c>
      <c r="AH110" s="17">
        <f>IF($M$146=0,0,($M$146+(LOOKUP($D$146,HANDICAP!$A$3:$A$165,HANDICAP!$B$3:$B$165))))</f>
        <v>0</v>
      </c>
      <c r="AI110" s="17" t="str">
        <f>$C$130</f>
        <v>James Footner</v>
      </c>
      <c r="AJ110" s="17">
        <f>IF($N$130=0,0,($N$130+(LOOKUP($D$130,HANDICAP!$A$3:$A$165,HANDICAP!$B$3:$B$165))))</f>
        <v>244</v>
      </c>
    </row>
    <row r="111" spans="1:36" ht="12.75" customHeight="1">
      <c r="A111" s="105"/>
      <c r="B111" s="17">
        <v>8</v>
      </c>
      <c r="C111" s="40" t="str">
        <f>PAIRS!E57</f>
        <v>James Locke</v>
      </c>
      <c r="D111" s="40">
        <f>PAIRS!F57</f>
        <v>160</v>
      </c>
      <c r="E111" s="98"/>
      <c r="F111" s="100"/>
      <c r="G111" s="44">
        <f>PAIRS!J57</f>
        <v>170</v>
      </c>
      <c r="H111" s="40">
        <f>PAIRS!L57</f>
        <v>189</v>
      </c>
      <c r="I111" s="61">
        <f>PAIRS!N57</f>
        <v>157</v>
      </c>
      <c r="J111" s="94"/>
      <c r="K111" s="44">
        <f>PAIRS!Q57</f>
        <v>179</v>
      </c>
      <c r="L111" s="94"/>
      <c r="M111" s="40">
        <f>PAIRS!S57</f>
        <v>132</v>
      </c>
      <c r="N111" s="61">
        <f>PAIRS!U57</f>
        <v>186</v>
      </c>
      <c r="O111" s="94"/>
      <c r="P111" s="94"/>
      <c r="S111" s="17" t="str">
        <f>$C$180</f>
        <v>Steve Gill</v>
      </c>
      <c r="T111" s="17">
        <f>IF($I$180=0,0,($G$180+$H$180+$I$180+(3*(LOOKUP($D$180,HANDICAP!$A$3:$A$165,HANDICAP!$B$3:$B$165)))))</f>
        <v>678</v>
      </c>
      <c r="U111" s="17" t="str">
        <f>$C$98</f>
        <v>Val Hopcraft</v>
      </c>
      <c r="V111" s="17">
        <f>IF($N$98=0,0,($N$98+$M$98+$K$98+(3*(LOOKUP($D$98,HANDICAP!$A$3:$A$165,HANDICAP!$B$3:$B$165)))))</f>
        <v>778</v>
      </c>
      <c r="W111" s="17"/>
      <c r="X111" s="17"/>
      <c r="Y111" s="17">
        <f>$C$116</f>
        <v>0</v>
      </c>
      <c r="Z111" s="17">
        <f>IF($G$116=0,0,($G$116+(LOOKUP($D$116,HANDICAP!$A$3:$A$165,HANDICAP!$B$3:$B$165))))</f>
        <v>0</v>
      </c>
      <c r="AA111" s="17" t="str">
        <f>$C$105</f>
        <v>Martin Maybrey</v>
      </c>
      <c r="AB111" s="17">
        <f>IF($H$105=0,0,($H$105+(LOOKUP($D$105,HANDICAP!$A$3:$A$165,HANDICAP!$B$3:$B$165))))</f>
        <v>204</v>
      </c>
      <c r="AC111" s="17" t="str">
        <f>$C$165</f>
        <v>Ade French</v>
      </c>
      <c r="AD111" s="17">
        <f>IF($I$165=0,0,($I$165+(LOOKUP($D$165,HANDICAP!$A$3:$A$165,HANDICAP!$B$3:$B$165))))</f>
        <v>218</v>
      </c>
      <c r="AE111" s="17" t="str">
        <f>$C$112</f>
        <v>Sandy Church</v>
      </c>
      <c r="AF111" s="17">
        <f>IF($K$112=0,0,($K$112+(LOOKUP($D$112,HANDICAP!$A$3:$A$165,HANDICAP!$B$3:$B$165))))</f>
        <v>208</v>
      </c>
      <c r="AG111" s="17" t="str">
        <f>$C$167</f>
        <v>Chris Smith</v>
      </c>
      <c r="AH111" s="17">
        <f>IF($M$167=0,0,($M$167+(LOOKUP($D$167,HANDICAP!$A$3:$A$165,HANDICAP!$B$3:$B$165))))</f>
        <v>249</v>
      </c>
      <c r="AI111" s="17" t="str">
        <f>$C$148</f>
        <v>Kay Rogers</v>
      </c>
      <c r="AJ111" s="17">
        <f>IF($N$148=0,0,($N$148+(LOOKUP($D$148,HANDICAP!$A$3:$A$165,HANDICAP!$B$3:$B$165))))</f>
        <v>228</v>
      </c>
    </row>
    <row r="112" spans="1:36" ht="12.75" customHeight="1">
      <c r="A112" s="95">
        <f>PAIRS!A58</f>
        <v>52</v>
      </c>
      <c r="B112" s="17">
        <v>7</v>
      </c>
      <c r="C112" s="41" t="str">
        <f>PAIRS!C58</f>
        <v>Sandy Church</v>
      </c>
      <c r="D112" s="41">
        <f>PAIRS!D58</f>
        <v>152</v>
      </c>
      <c r="E112" s="97" t="str">
        <f>PAIRS!G58</f>
        <v>Nanny &amp; Grandson</v>
      </c>
      <c r="F112" s="99">
        <f>PAIRS!H58</f>
        <v>178</v>
      </c>
      <c r="G112" s="63">
        <f>PAIRS!I58</f>
        <v>176</v>
      </c>
      <c r="H112" s="38">
        <f>PAIRS!K58</f>
        <v>178</v>
      </c>
      <c r="I112" s="64">
        <f>PAIRS!M58</f>
        <v>146</v>
      </c>
      <c r="J112" s="93">
        <f>PAIRS!O58</f>
        <v>1204</v>
      </c>
      <c r="K112" s="63">
        <f>PAIRS!P58</f>
        <v>150</v>
      </c>
      <c r="L112" s="93"/>
      <c r="M112" s="38">
        <f>PAIRS!R58</f>
        <v>165</v>
      </c>
      <c r="N112" s="64">
        <f>PAIRS!T58</f>
        <v>183</v>
      </c>
      <c r="O112" s="93">
        <f>PAIRS!V58</f>
        <v>1258</v>
      </c>
      <c r="P112" s="93">
        <f>PAIRS!W58</f>
        <v>2462</v>
      </c>
      <c r="S112" s="17" t="str">
        <f>$C$164</f>
        <v>Hazel Adams</v>
      </c>
      <c r="T112" s="17">
        <f>IF($I$164=0,0,($G$164+$H$164+$I$164+(3*(LOOKUP($D$164,HANDICAP!$A$3:$A$165,HANDICAP!$B$3:$B$165)))))</f>
        <v>630</v>
      </c>
      <c r="U112" s="17">
        <f>$C$173</f>
        <v>0</v>
      </c>
      <c r="V112" s="17">
        <f>IF($N$173=0,0,($N$173+$M$173+$K$173+(3*(LOOKUP($D$173,HANDICAP!$A$3:$A$165,HANDICAP!$B$3:$B$165)))))</f>
        <v>0</v>
      </c>
      <c r="W112" s="17"/>
      <c r="X112" s="17"/>
      <c r="Y112" s="17" t="str">
        <f>$C$152</f>
        <v>Phil Staff</v>
      </c>
      <c r="Z112" s="17">
        <f>IF($G$152=0,0,($G$152+(LOOKUP($D$152,HANDICAP!$A$3:$A$165,HANDICAP!$B$3:$B$165))))</f>
        <v>199</v>
      </c>
      <c r="AA112" s="17" t="str">
        <f>$C$148</f>
        <v>Kay Rogers</v>
      </c>
      <c r="AB112" s="17">
        <f>IF($H$148=0,0,($H$148+(LOOKUP($D$148,HANDICAP!$A$3:$A$165,HANDICAP!$B$3:$B$165))))</f>
        <v>202</v>
      </c>
      <c r="AC112" s="17">
        <f>$C$142</f>
        <v>0</v>
      </c>
      <c r="AD112" s="17">
        <f>IF($I$142=0,0,($I$142+(LOOKUP($D$142,HANDICAP!$A$3:$A$165,HANDICAP!$B$3:$B$165))))</f>
        <v>0</v>
      </c>
      <c r="AE112" s="17" t="str">
        <f>$C$131</f>
        <v>Mark Patrick</v>
      </c>
      <c r="AF112" s="17">
        <f>IF($K$131=0,0,($K$131+(LOOKUP($D$131,HANDICAP!$A$3:$A$165,HANDICAP!$B$3:$B$165))))</f>
        <v>222</v>
      </c>
      <c r="AG112" s="17">
        <f>$C$136</f>
        <v>0</v>
      </c>
      <c r="AH112" s="17">
        <f>IF($M$136=0,0,($M$136+(LOOKUP($D$136,HANDICAP!$A$3:$A$165,HANDICAP!$B$3:$B$165))))</f>
        <v>0</v>
      </c>
      <c r="AI112" s="17">
        <f>$C$170</f>
        <v>0</v>
      </c>
      <c r="AJ112" s="17">
        <f>IF($N$170=0,0,($N$170+(LOOKUP($D$170,HANDICAP!$A$3:$A$165,HANDICAP!$B$3:$B$165))))</f>
        <v>0</v>
      </c>
    </row>
    <row r="113" spans="1:36" ht="12.75" customHeight="1">
      <c r="A113" s="105"/>
      <c r="B113" s="17">
        <v>8</v>
      </c>
      <c r="C113" s="40" t="str">
        <f>PAIRS!E58</f>
        <v>Logan Ellis</v>
      </c>
      <c r="D113" s="40">
        <f>PAIRS!F58</f>
        <v>70</v>
      </c>
      <c r="E113" s="98"/>
      <c r="F113" s="100"/>
      <c r="G113" s="44">
        <f>PAIRS!J58</f>
        <v>46</v>
      </c>
      <c r="H113" s="40">
        <f>PAIRS!L58</f>
        <v>49</v>
      </c>
      <c r="I113" s="61">
        <f>PAIRS!N58</f>
        <v>75</v>
      </c>
      <c r="J113" s="94"/>
      <c r="K113" s="44">
        <f>PAIRS!Q58</f>
        <v>71</v>
      </c>
      <c r="L113" s="94"/>
      <c r="M113" s="40">
        <f>PAIRS!S58</f>
        <v>89</v>
      </c>
      <c r="N113" s="61">
        <f>PAIRS!U58</f>
        <v>66</v>
      </c>
      <c r="O113" s="94"/>
      <c r="P113" s="94"/>
      <c r="S113" s="17" t="str">
        <f>$C$157</f>
        <v>James Church</v>
      </c>
      <c r="T113" s="17">
        <f>IF($I$157=0,0,($G$157+$H$157+$I$157+(3*(LOOKUP($D$157,HANDICAP!$A$3:$A$165,HANDICAP!$B$3:$B$165)))))</f>
        <v>616</v>
      </c>
      <c r="U113" s="17" t="str">
        <f>$C$181</f>
        <v>Steve Dickson</v>
      </c>
      <c r="V113" s="17">
        <f>IF($N$181=0,0,($N$181+$M$181+$K$181+(3*(LOOKUP($D$181,HANDICAP!$A$3:$A$165,HANDICAP!$B$3:$B$165)))))</f>
        <v>650</v>
      </c>
      <c r="W113" s="17"/>
      <c r="X113" s="17"/>
      <c r="Y113" s="17">
        <f>$C$146</f>
        <v>0</v>
      </c>
      <c r="Z113" s="17">
        <f>IF($G$146=0,0,($G$146+(LOOKUP($D$146,HANDICAP!$A$3:$A$165,HANDICAP!$B$3:$B$165))))</f>
        <v>0</v>
      </c>
      <c r="AA113" s="17">
        <f>$C$172</f>
        <v>0</v>
      </c>
      <c r="AB113" s="17">
        <f>IF($H$172=0,0,($H$172+(LOOKUP($D$172,HANDICAP!$A$3:$A$165,HANDICAP!$B$3:$B$165))))</f>
        <v>0</v>
      </c>
      <c r="AC113" s="17">
        <f>$C$145</f>
        <v>0</v>
      </c>
      <c r="AD113" s="17">
        <f>IF($I$145=0,0,($I$145+(LOOKUP($D$145,HANDICAP!$A$3:$A$165,HANDICAP!$B$3:$B$165))))</f>
        <v>0</v>
      </c>
      <c r="AE113" s="17">
        <f>$C$139</f>
        <v>0</v>
      </c>
      <c r="AF113" s="17">
        <f>IF($K$139=0,0,($K$139+(LOOKUP($D$139,HANDICAP!$A$3:$A$165,HANDICAP!$B$3:$B$165))))</f>
        <v>0</v>
      </c>
      <c r="AG113" s="17" t="str">
        <f>$C$157</f>
        <v>James Church</v>
      </c>
      <c r="AH113" s="17">
        <f>IF($M$157=0,0,($M$157+(LOOKUP($D$157,HANDICAP!$A$3:$A$165,HANDICAP!$B$3:$B$165))))</f>
        <v>219</v>
      </c>
      <c r="AI113" s="17" t="str">
        <f>$C$112</f>
        <v>Sandy Church</v>
      </c>
      <c r="AJ113" s="17">
        <f>IF($N$112=0,0,($N$112+(LOOKUP($D$112,HANDICAP!$A$3:$A$165,HANDICAP!$B$3:$B$165))))</f>
        <v>241</v>
      </c>
    </row>
    <row r="114" spans="1:36" ht="12.75" customHeight="1">
      <c r="A114" s="95">
        <f>PAIRS!A59</f>
        <v>53</v>
      </c>
      <c r="B114" s="17">
        <v>7</v>
      </c>
      <c r="C114" s="41">
        <f>PAIRS!C59</f>
        <v>0</v>
      </c>
      <c r="D114" s="41">
        <f>PAIRS!D59</f>
        <v>0</v>
      </c>
      <c r="E114" s="97">
        <f>PAIRS!G59</f>
        <v>0</v>
      </c>
      <c r="F114" s="99">
        <f>PAIRS!H59</f>
        <v>0</v>
      </c>
      <c r="G114" s="63">
        <f>PAIRS!I59</f>
        <v>0</v>
      </c>
      <c r="H114" s="38">
        <f>PAIRS!K59</f>
        <v>0</v>
      </c>
      <c r="I114" s="64">
        <f>PAIRS!M59</f>
        <v>0</v>
      </c>
      <c r="J114" s="93">
        <f>PAIRS!O59</f>
        <v>0</v>
      </c>
      <c r="K114" s="63">
        <f>PAIRS!P59</f>
        <v>0</v>
      </c>
      <c r="L114" s="93"/>
      <c r="M114" s="38">
        <f>PAIRS!R59</f>
        <v>0</v>
      </c>
      <c r="N114" s="64">
        <f>PAIRS!T59</f>
        <v>0</v>
      </c>
      <c r="O114" s="93">
        <f>PAIRS!V59</f>
        <v>0</v>
      </c>
      <c r="P114" s="93">
        <f>PAIRS!W59</f>
        <v>0</v>
      </c>
      <c r="S114" s="17" t="str">
        <f>$C$92</f>
        <v>Chris Maddocks</v>
      </c>
      <c r="T114" s="17">
        <f>IF($I$92=0,0,($G$92+$H$92+$I$92+(3*(LOOKUP($D$92,HANDICAP!$A$3:$A$165,HANDICAP!$B$3:$B$165)))))</f>
        <v>667</v>
      </c>
      <c r="U114" s="17" t="str">
        <f>$C$178</f>
        <v>Gareth Roberts</v>
      </c>
      <c r="V114" s="17">
        <f>IF($N$178=0,0,($N$178+$M$178+$K$178+(3*(LOOKUP($D$178,HANDICAP!$A$3:$A$165,HANDICAP!$B$3:$B$165)))))</f>
        <v>685</v>
      </c>
      <c r="W114" s="17"/>
      <c r="X114" s="17"/>
      <c r="Y114" s="17" t="str">
        <f>$C$159</f>
        <v>Dave Greig</v>
      </c>
      <c r="Z114" s="17">
        <f>IF($G$159=0,0,($G$159+(LOOKUP($D$159,HANDICAP!$A$3:$A$165,HANDICAP!$B$3:$B$165))))</f>
        <v>226</v>
      </c>
      <c r="AA114" s="17">
        <f>$C$114</f>
        <v>0</v>
      </c>
      <c r="AB114" s="17">
        <f>IF($H$114=0,0,($H$114+(LOOKUP($D$114,HANDICAP!$A$3:$A$165,HANDICAP!$B$3:$B$165))))</f>
        <v>0</v>
      </c>
      <c r="AC114" s="17" t="str">
        <f>$C$53</f>
        <v>Pip Wellsteed</v>
      </c>
      <c r="AD114" s="17">
        <f>IF($I$53=0,0,($I$53+(LOOKUP($D$53,HANDICAP!$A$3:$A$165,HANDICAP!$B$3:$B$165))))</f>
        <v>162</v>
      </c>
      <c r="AE114" s="17" t="str">
        <f>$C$75</f>
        <v>Marilyn Codd</v>
      </c>
      <c r="AF114" s="17">
        <f>IF($K$75=0,0,($K$75+(LOOKUP($D$75,HANDICAP!$A$3:$A$165,HANDICAP!$B$3:$B$165))))</f>
        <v>230</v>
      </c>
      <c r="AG114" s="17">
        <f>$C$141</f>
        <v>0</v>
      </c>
      <c r="AH114" s="17">
        <f>IF($M$141=0,0,($M$141+(LOOKUP($D$141,HANDICAP!$A$3:$A$165,HANDICAP!$B$3:$B$165))))</f>
        <v>0</v>
      </c>
      <c r="AI114" s="17" t="str">
        <f>$C$149</f>
        <v>Craig Macpherson</v>
      </c>
      <c r="AJ114" s="17">
        <f>IF($N$149=0,0,($N$149+(LOOKUP($D$149,HANDICAP!$A$3:$A$165,HANDICAP!$B$3:$B$165))))</f>
        <v>290</v>
      </c>
    </row>
    <row r="115" spans="1:36" ht="12.75" customHeight="1">
      <c r="A115" s="105"/>
      <c r="B115" s="17">
        <v>8</v>
      </c>
      <c r="C115" s="40">
        <f>PAIRS!E59</f>
        <v>0</v>
      </c>
      <c r="D115" s="40">
        <f>PAIRS!F59</f>
        <v>0</v>
      </c>
      <c r="E115" s="98"/>
      <c r="F115" s="100"/>
      <c r="G115" s="44">
        <f>PAIRS!J59</f>
        <v>0</v>
      </c>
      <c r="H115" s="40">
        <f>PAIRS!L59</f>
        <v>0</v>
      </c>
      <c r="I115" s="61">
        <f>PAIRS!N59</f>
        <v>0</v>
      </c>
      <c r="J115" s="94"/>
      <c r="K115" s="44">
        <f>PAIRS!Q59</f>
        <v>0</v>
      </c>
      <c r="L115" s="94"/>
      <c r="M115" s="40">
        <f>PAIRS!S59</f>
        <v>0</v>
      </c>
      <c r="N115" s="61">
        <f>PAIRS!U59</f>
        <v>0</v>
      </c>
      <c r="O115" s="94"/>
      <c r="P115" s="94"/>
      <c r="S115" s="17" t="str">
        <f>$C$111</f>
        <v>James Locke</v>
      </c>
      <c r="T115" s="17">
        <f>IF($I$111=0,0,($G$111+$H$111+$I$111+(3*(LOOKUP($D$111,HANDICAP!$A$3:$A$165,HANDICAP!$B$3:$B$165)))))</f>
        <v>672</v>
      </c>
      <c r="U115" s="17" t="str">
        <f>$C$118</f>
        <v>Gareth Roberts</v>
      </c>
      <c r="V115" s="17">
        <f>IF($N$118=0,0,($N$118+$M$118+$K$118+(3*(LOOKUP($D$118,HANDICAP!$A$3:$A$165,HANDICAP!$B$3:$B$165)))))</f>
        <v>598</v>
      </c>
      <c r="W115" s="17"/>
      <c r="X115" s="17"/>
      <c r="Y115" s="17" t="str">
        <f>$C$97</f>
        <v>Karen Farmer</v>
      </c>
      <c r="Z115" s="17">
        <f>IF($G$97=0,0,($G$97+(LOOKUP($D$97,HANDICAP!$A$3:$A$165,HANDICAP!$B$3:$B$165))))</f>
        <v>223</v>
      </c>
      <c r="AA115" s="17" t="str">
        <f>$C$158</f>
        <v>Sue Langdon</v>
      </c>
      <c r="AB115" s="17">
        <f>IF($H$158=0,0,($H$158+(LOOKUP($D$158,HANDICAP!$A$3:$A$165,HANDICAP!$B$3:$B$165))))</f>
        <v>198</v>
      </c>
      <c r="AC115" s="17" t="str">
        <f>$C$153</f>
        <v>Derek Crisp</v>
      </c>
      <c r="AD115" s="17">
        <f>IF($I$153=0,0,($I$153+(LOOKUP($D$153,HANDICAP!$A$3:$A$165,HANDICAP!$B$3:$B$165))))</f>
        <v>234</v>
      </c>
      <c r="AE115" s="17" t="str">
        <f>$C$92</f>
        <v>Chris Maddocks</v>
      </c>
      <c r="AF115" s="17">
        <f>IF($K$92=0,0,($K$92+(LOOKUP($D$92,HANDICAP!$A$3:$A$165,HANDICAP!$B$3:$B$165))))</f>
        <v>199</v>
      </c>
      <c r="AG115" s="17" t="str">
        <f>$C$98</f>
        <v>Val Hopcraft</v>
      </c>
      <c r="AH115" s="17">
        <f>IF($M$98=0,0,($M$98+(LOOKUP($D$98,HANDICAP!$A$3:$A$165,HANDICAP!$B$3:$B$165))))</f>
        <v>267</v>
      </c>
      <c r="AI115" s="17" t="str">
        <f>$C$156</f>
        <v>Sandy Church</v>
      </c>
      <c r="AJ115" s="17">
        <f>IF($N$156=0,0,($N$156+(LOOKUP($D$156,HANDICAP!$A$3:$A$165,HANDICAP!$B$3:$B$165))))</f>
        <v>242</v>
      </c>
    </row>
    <row r="116" spans="1:36" ht="12.75" customHeight="1">
      <c r="A116" s="95">
        <f>PAIRS!A60</f>
        <v>54</v>
      </c>
      <c r="B116" s="17">
        <v>7</v>
      </c>
      <c r="C116" s="41">
        <f>PAIRS!C60</f>
        <v>0</v>
      </c>
      <c r="D116" s="41">
        <f>PAIRS!D60</f>
        <v>0</v>
      </c>
      <c r="E116" s="97">
        <f>PAIRS!G60</f>
        <v>0</v>
      </c>
      <c r="F116" s="99">
        <f>PAIRS!H60</f>
        <v>0</v>
      </c>
      <c r="G116" s="63">
        <f>PAIRS!I60</f>
        <v>0</v>
      </c>
      <c r="H116" s="38">
        <f>PAIRS!K60</f>
        <v>0</v>
      </c>
      <c r="I116" s="64">
        <f>PAIRS!M60</f>
        <v>0</v>
      </c>
      <c r="J116" s="93">
        <f>PAIRS!O60</f>
        <v>0</v>
      </c>
      <c r="K116" s="63">
        <f>PAIRS!P60</f>
        <v>0</v>
      </c>
      <c r="L116" s="93"/>
      <c r="M116" s="38">
        <f>PAIRS!R60</f>
        <v>0</v>
      </c>
      <c r="N116" s="64">
        <f>PAIRS!T60</f>
        <v>0</v>
      </c>
      <c r="O116" s="93">
        <f>PAIRS!V60</f>
        <v>0</v>
      </c>
      <c r="P116" s="93">
        <f>PAIRS!W60</f>
        <v>0</v>
      </c>
      <c r="S116" s="17">
        <f>$C$116</f>
        <v>0</v>
      </c>
      <c r="T116" s="17">
        <f>IF($I$116=0,0,($G$116+$H$116+$I$116+(3*(LOOKUP($D$116,HANDICAP!$A$3:$A$165,HANDICAP!$B$3:$B$165)))))</f>
        <v>0</v>
      </c>
      <c r="U116" s="17" t="str">
        <f>$C$168</f>
        <v>Karen Farmer</v>
      </c>
      <c r="V116" s="17">
        <f>IF($N$168=0,0,($N$168+$M$168+$K$168+(3*(LOOKUP($D$168,HANDICAP!$A$3:$A$165,HANDICAP!$B$3:$B$165)))))</f>
        <v>629</v>
      </c>
      <c r="W116" s="17"/>
      <c r="X116" s="17"/>
      <c r="Y116" s="17" t="str">
        <f>$C$169</f>
        <v>Graham Harmer</v>
      </c>
      <c r="Z116" s="17">
        <f>IF($G$169=0,0,($G$169+(LOOKUP($D$169,HANDICAP!$A$3:$A$165,HANDICAP!$B$3:$B$165))))</f>
        <v>252</v>
      </c>
      <c r="AA116" s="17">
        <f>$C$147</f>
        <v>0</v>
      </c>
      <c r="AB116" s="17">
        <f>IF($H$147=0,0,($H$147+(LOOKUP($D$147,HANDICAP!$A$3:$A$165,HANDICAP!$B$3:$B$165))))</f>
        <v>0</v>
      </c>
      <c r="AC116" s="17" t="str">
        <f>$C$157</f>
        <v>James Church</v>
      </c>
      <c r="AD116" s="17">
        <f>IF($I$157=0,0,($I$157+(LOOKUP($D$157,HANDICAP!$A$3:$A$165,HANDICAP!$B$3:$B$165))))</f>
        <v>203</v>
      </c>
      <c r="AE116" s="17" t="str">
        <f>$C$159</f>
        <v>Dave Greig</v>
      </c>
      <c r="AF116" s="17">
        <f>IF($K$159=0,0,($K$159+(LOOKUP($D$159,HANDICAP!$A$3:$A$165,HANDICAP!$B$3:$B$165))))</f>
        <v>266</v>
      </c>
      <c r="AG116" s="17" t="str">
        <f>$C$152</f>
        <v>Phil Staff</v>
      </c>
      <c r="AH116" s="17">
        <f>IF($M$152=0,0,($M$152+(LOOKUP($D$152,HANDICAP!$A$3:$A$165,HANDICAP!$B$3:$B$165))))</f>
        <v>220</v>
      </c>
      <c r="AI116" s="17" t="str">
        <f>$C$119</f>
        <v>Mike Williams</v>
      </c>
      <c r="AJ116" s="17">
        <f>IF($N$119=0,0,($N$119+(LOOKUP($D$119,HANDICAP!$A$3:$A$165,HANDICAP!$B$3:$B$165))))</f>
        <v>191</v>
      </c>
    </row>
    <row r="117" spans="1:36" ht="12.75" customHeight="1">
      <c r="A117" s="105"/>
      <c r="B117" s="17">
        <v>8</v>
      </c>
      <c r="C117" s="40">
        <f>PAIRS!E60</f>
        <v>0</v>
      </c>
      <c r="D117" s="40">
        <f>PAIRS!F60</f>
        <v>0</v>
      </c>
      <c r="E117" s="98"/>
      <c r="F117" s="100"/>
      <c r="G117" s="44">
        <f>PAIRS!J60</f>
        <v>0</v>
      </c>
      <c r="H117" s="40">
        <f>PAIRS!L60</f>
        <v>0</v>
      </c>
      <c r="I117" s="61">
        <f>PAIRS!N60</f>
        <v>0</v>
      </c>
      <c r="J117" s="94"/>
      <c r="K117" s="44">
        <f>PAIRS!Q60</f>
        <v>0</v>
      </c>
      <c r="L117" s="94"/>
      <c r="M117" s="40">
        <f>PAIRS!S60</f>
        <v>0</v>
      </c>
      <c r="N117" s="61">
        <f>PAIRS!U60</f>
        <v>0</v>
      </c>
      <c r="O117" s="94"/>
      <c r="P117" s="94"/>
      <c r="S117" s="17" t="str">
        <f>$C$153</f>
        <v>Derek Crisp</v>
      </c>
      <c r="T117" s="17">
        <f>IF($I$153=0,0,($G$153+$H$153+$I$153+(3*(LOOKUP($D$153,HANDICAP!$A$3:$A$165,HANDICAP!$B$3:$B$165)))))</f>
        <v>708</v>
      </c>
      <c r="U117" s="17">
        <f>$C$141</f>
        <v>0</v>
      </c>
      <c r="V117" s="17">
        <f>IF($N$141=0,0,($N$141+$M$141+$K$141+(3*(LOOKUP($D$141,HANDICAP!$A$3:$A$165,HANDICAP!$B$3:$B$165)))))</f>
        <v>0</v>
      </c>
      <c r="W117" s="17"/>
      <c r="X117" s="17"/>
      <c r="Y117" s="17" t="str">
        <f>$C$153</f>
        <v>Derek Crisp</v>
      </c>
      <c r="Z117" s="17">
        <f>IF($G$153=0,0,($G$153+(LOOKUP($D$153,HANDICAP!$A$3:$A$165,HANDICAP!$B$3:$B$165))))</f>
        <v>246</v>
      </c>
      <c r="AA117" s="17">
        <f>$C$170</f>
        <v>0</v>
      </c>
      <c r="AB117" s="17">
        <f>IF($H$170=0,0,($H$170+(LOOKUP($D$170,HANDICAP!$A$3:$A$165,HANDICAP!$B$3:$B$165))))</f>
        <v>0</v>
      </c>
      <c r="AC117" s="17" t="str">
        <f>$C$164</f>
        <v>Hazel Adams</v>
      </c>
      <c r="AD117" s="17">
        <f>IF($I$164=0,0,($I$164+(LOOKUP($D$164,HANDICAP!$A$3:$A$165,HANDICAP!$B$3:$B$165))))</f>
        <v>203</v>
      </c>
      <c r="AE117" s="17" t="str">
        <f>$C$164</f>
        <v>Hazel Adams</v>
      </c>
      <c r="AF117" s="17">
        <f>IF($K$164=0,0,($K$164+(LOOKUP($D$164,HANDICAP!$A$3:$A$165,HANDICAP!$B$3:$B$165))))</f>
        <v>206</v>
      </c>
      <c r="AG117" s="17" t="str">
        <f>$C$132</f>
        <v>Chris Lee</v>
      </c>
      <c r="AH117" s="17">
        <f>IF($M$132=0,0,($M$132+(LOOKUP($D$132,HANDICAP!$A$3:$A$165,HANDICAP!$B$3:$B$165))))</f>
        <v>196</v>
      </c>
      <c r="AI117" s="17" t="str">
        <f>$C$169</f>
        <v>Graham Harmer</v>
      </c>
      <c r="AJ117" s="17">
        <f>IF($N$169=0,0,($N$169+(LOOKUP($D$169,HANDICAP!$A$3:$A$165,HANDICAP!$B$3:$B$165))))</f>
        <v>249</v>
      </c>
    </row>
    <row r="118" spans="1:36" ht="12.75" customHeight="1" thickBot="1">
      <c r="A118" s="107">
        <f>PAIRS!A61</f>
        <v>55</v>
      </c>
      <c r="B118" s="17">
        <v>7</v>
      </c>
      <c r="C118" s="41" t="str">
        <f>PAIRS!C61</f>
        <v>Gareth Roberts</v>
      </c>
      <c r="D118" s="41">
        <f>PAIRS!D61</f>
        <v>202</v>
      </c>
      <c r="E118" s="109" t="str">
        <f>PAIRS!G61</f>
        <v>Spare Phaaaaaarts</v>
      </c>
      <c r="F118" s="111">
        <f>PAIRS!H61</f>
        <v>66</v>
      </c>
      <c r="G118" s="63">
        <f>PAIRS!I61</f>
        <v>226</v>
      </c>
      <c r="H118" s="38">
        <f>PAIRS!K61</f>
        <v>229</v>
      </c>
      <c r="I118" s="64">
        <f>PAIRS!M61</f>
        <v>278</v>
      </c>
      <c r="J118" s="101">
        <f>PAIRS!O61</f>
        <v>1467</v>
      </c>
      <c r="K118" s="63">
        <f>PAIRS!P61</f>
        <v>164</v>
      </c>
      <c r="L118" s="101"/>
      <c r="M118" s="38">
        <f>PAIRS!R61</f>
        <v>190</v>
      </c>
      <c r="N118" s="64">
        <f>PAIRS!T61</f>
        <v>181</v>
      </c>
      <c r="O118" s="101">
        <f>PAIRS!V61</f>
        <v>1213</v>
      </c>
      <c r="P118" s="101">
        <f>PAIRS!W61</f>
        <v>2680</v>
      </c>
      <c r="S118" s="17">
        <f>$C$135</f>
        <v>0</v>
      </c>
      <c r="T118" s="17">
        <f>IF($I$135=0,0,($G$135+$H$135+$I$135+(3*(LOOKUP($D$135,HANDICAP!$A$3:$A$165,HANDICAP!$B$3:$B$165)))))</f>
        <v>0</v>
      </c>
      <c r="U118" s="17" t="str">
        <f>$C$174</f>
        <v>Gaje Ellis</v>
      </c>
      <c r="V118" s="17">
        <f>IF($N$174=0,0,($N$174+$M$174+$K$174+(3*(LOOKUP($D$174,HANDICAP!$A$3:$A$165,HANDICAP!$B$3:$B$165)))))</f>
        <v>554</v>
      </c>
      <c r="W118" s="17"/>
      <c r="X118" s="17"/>
      <c r="Y118" s="17" t="str">
        <f>$C$178</f>
        <v>Gareth Roberts</v>
      </c>
      <c r="Z118" s="17">
        <f>IF($G$178=0,0,($G$178+(LOOKUP($D$178,HANDICAP!$A$3:$A$165,HANDICAP!$B$3:$B$165))))</f>
        <v>225</v>
      </c>
      <c r="AA118" s="17" t="str">
        <f>$C$125</f>
        <v>Olivia Townsend</v>
      </c>
      <c r="AB118" s="17">
        <f>IF($H$125=0,0,($H$125+(LOOKUP($D$125,HANDICAP!$A$3:$A$165,HANDICAP!$B$3:$B$165))))</f>
        <v>218</v>
      </c>
      <c r="AC118" s="17" t="str">
        <f>$C$122</f>
        <v>Dave Chapman</v>
      </c>
      <c r="AD118" s="17">
        <f>IF($I$122=0,0,($I$122+(LOOKUP($D$122,HANDICAP!$A$3:$A$165,HANDICAP!$B$3:$B$165))))</f>
        <v>257</v>
      </c>
      <c r="AE118" s="17" t="str">
        <f>$C$174</f>
        <v>Gaje Ellis</v>
      </c>
      <c r="AF118" s="17">
        <f>IF($K$174=0,0,($K$174+(LOOKUP($D$174,HANDICAP!$A$3:$A$165,HANDICAP!$B$3:$B$165))))</f>
        <v>198</v>
      </c>
      <c r="AG118" s="17" t="str">
        <f>$C$168</f>
        <v>Karen Farmer</v>
      </c>
      <c r="AH118" s="17">
        <f>IF($M$168=0,0,($M$168+(LOOKUP($D$168,HANDICAP!$A$3:$A$165,HANDICAP!$B$3:$B$165))))</f>
        <v>230</v>
      </c>
      <c r="AI118" s="17" t="str">
        <f>$C$101</f>
        <v>Mike Williams</v>
      </c>
      <c r="AJ118" s="17">
        <f>IF($N$101=0,0,($N$101+(LOOKUP($D$101,HANDICAP!$A$3:$A$165,HANDICAP!$B$3:$B$165))))</f>
        <v>239</v>
      </c>
    </row>
    <row r="119" spans="1:36" ht="12.75" customHeight="1">
      <c r="A119" s="108"/>
      <c r="B119" s="38">
        <v>8</v>
      </c>
      <c r="C119" s="46" t="str">
        <f>PAIRS!E61</f>
        <v>Mike Williams</v>
      </c>
      <c r="D119" s="46">
        <f>PAIRS!F61</f>
        <v>170</v>
      </c>
      <c r="E119" s="110"/>
      <c r="F119" s="112"/>
      <c r="G119" s="44">
        <f>PAIRS!J61</f>
        <v>184</v>
      </c>
      <c r="H119" s="40">
        <f>PAIRS!L61</f>
        <v>162</v>
      </c>
      <c r="I119" s="61">
        <f>PAIRS!N61</f>
        <v>190</v>
      </c>
      <c r="J119" s="102"/>
      <c r="K119" s="44">
        <f>PAIRS!Q61</f>
        <v>177</v>
      </c>
      <c r="L119" s="102"/>
      <c r="M119" s="40">
        <f>PAIRS!S61</f>
        <v>157</v>
      </c>
      <c r="N119" s="61">
        <f>PAIRS!U61</f>
        <v>146</v>
      </c>
      <c r="O119" s="102"/>
      <c r="P119" s="102"/>
      <c r="S119" s="17">
        <f>$C$171</f>
        <v>0</v>
      </c>
      <c r="T119" s="17">
        <f>IF($I$171=0,0,($G$171+$H$171+$I$171+(3*(LOOKUP($D$171,HANDICAP!$A$3:$A$165,HANDICAP!$B$3:$B$165)))))</f>
        <v>0</v>
      </c>
      <c r="U119" s="17" t="str">
        <f>$C$164</f>
        <v>Hazel Adams</v>
      </c>
      <c r="V119" s="17">
        <f>IF($N$164=0,0,($N$164+$M$164+$K$164+(3*(LOOKUP($D$164,HANDICAP!$A$3:$A$165,HANDICAP!$B$3:$B$165)))))</f>
        <v>624</v>
      </c>
      <c r="W119" s="17"/>
      <c r="X119" s="17"/>
      <c r="Y119" s="17">
        <f>$C$139</f>
        <v>0</v>
      </c>
      <c r="Z119" s="17">
        <f>IF($G$139=0,0,($G$139+(LOOKUP($D$139,HANDICAP!$A$3:$A$165,HANDICAP!$B$3:$B$165))))</f>
        <v>0</v>
      </c>
      <c r="AA119" s="17">
        <f>$C$29</f>
        <v>0</v>
      </c>
      <c r="AB119" s="17">
        <f>IF($H$29=0,0,($H$29+(LOOKUP($D$29,HANDICAP!$A$3:$A$165,HANDICAP!$B$3:$B$165))))</f>
        <v>0</v>
      </c>
      <c r="AC119" s="17" t="str">
        <f>$C$107</f>
        <v>Paul Caddy</v>
      </c>
      <c r="AD119" s="17">
        <f>IF($I$107=0,0,($I$107+(LOOKUP($D$107,HANDICAP!$A$3:$A$165,HANDICAP!$B$3:$B$165))))</f>
        <v>253</v>
      </c>
      <c r="AE119" s="17">
        <f>$C$143</f>
        <v>0</v>
      </c>
      <c r="AF119" s="17">
        <f>IF($K$143=0,0,($K$143+(LOOKUP($D$143,HANDICAP!$A$3:$A$165,HANDICAP!$B$3:$B$165))))</f>
        <v>0</v>
      </c>
      <c r="AG119" s="17" t="str">
        <f>$C$164</f>
        <v>Hazel Adams</v>
      </c>
      <c r="AH119" s="17">
        <f>IF($M$164=0,0,($M$164+(LOOKUP($D$164,HANDICAP!$A$3:$A$165,HANDICAP!$B$3:$B$165))))</f>
        <v>214</v>
      </c>
      <c r="AI119" s="17">
        <f>$C$116</f>
        <v>0</v>
      </c>
      <c r="AJ119" s="17">
        <f>IF($N$116=0,0,($N$116+(LOOKUP($D$116,HANDICAP!$A$3:$A$165,HANDICAP!$B$3:$B$165))))</f>
        <v>0</v>
      </c>
    </row>
    <row r="120" spans="1:36" ht="12.75" customHeight="1" thickBot="1">
      <c r="A120" s="107">
        <f>PAIRS!A62</f>
        <v>56</v>
      </c>
      <c r="B120" s="17">
        <v>7</v>
      </c>
      <c r="C120" s="41" t="str">
        <f>PAIRS!C62</f>
        <v>Kay Rogers</v>
      </c>
      <c r="D120" s="41">
        <f>PAIRS!D62</f>
        <v>171</v>
      </c>
      <c r="E120" s="109" t="str">
        <f>PAIRS!G62</f>
        <v>The Pocket Dodgers</v>
      </c>
      <c r="F120" s="111">
        <f>PAIRS!H62</f>
        <v>70</v>
      </c>
      <c r="G120" s="63">
        <f>PAIRS!I62</f>
        <v>169</v>
      </c>
      <c r="H120" s="38">
        <f>PAIRS!K62</f>
        <v>168</v>
      </c>
      <c r="I120" s="64">
        <f>PAIRS!M62</f>
        <v>161</v>
      </c>
      <c r="J120" s="101">
        <f>PAIRS!O62</f>
        <v>1312</v>
      </c>
      <c r="K120" s="63">
        <f>PAIRS!P62</f>
        <v>140</v>
      </c>
      <c r="L120" s="101"/>
      <c r="M120" s="38">
        <f>PAIRS!R62</f>
        <v>155</v>
      </c>
      <c r="N120" s="64">
        <f>PAIRS!T62</f>
        <v>161</v>
      </c>
      <c r="O120" s="101">
        <f>PAIRS!V62</f>
        <v>1300</v>
      </c>
      <c r="P120" s="101">
        <f>PAIRS!W62</f>
        <v>2612</v>
      </c>
      <c r="S120" s="17" t="str">
        <f>$C$160</f>
        <v>Kylie Bromley</v>
      </c>
      <c r="T120" s="17">
        <f>IF($I$160=0,0,($G$160+$H$160+$I$160+(3*(LOOKUP($D$160,HANDICAP!$A$3:$A$165,HANDICAP!$B$3:$B$165)))))</f>
        <v>647</v>
      </c>
      <c r="U120" s="17">
        <f>$C$171</f>
        <v>0</v>
      </c>
      <c r="V120" s="17">
        <f>IF($N$171=0,0,($N$171+$M$171+$K$171+(3*(LOOKUP($D$171,HANDICAP!$A$3:$A$165,HANDICAP!$B$3:$B$165)))))</f>
        <v>0</v>
      </c>
      <c r="W120" s="17"/>
      <c r="X120" s="17"/>
      <c r="Y120" s="17">
        <f>$C$61</f>
        <v>0</v>
      </c>
      <c r="Z120" s="17">
        <f>IF($G$61=0,0,($G$61+(LOOKUP($D$61,HANDICAP!$A$3:$A$165,HANDICAP!$B$3:$B$165))))</f>
        <v>0</v>
      </c>
      <c r="AA120" s="17" t="str">
        <f>$C$179</f>
        <v>Louise Roberts</v>
      </c>
      <c r="AB120" s="17">
        <f>IF($H$179=0,0,($H$179+(LOOKUP($D$179,HANDICAP!$A$3:$A$165,HANDICAP!$B$3:$B$165))))</f>
        <v>241</v>
      </c>
      <c r="AC120" s="17" t="str">
        <f>$C$132</f>
        <v>Chris Lee</v>
      </c>
      <c r="AD120" s="17">
        <f>IF($I$132=0,0,($I$132+(LOOKUP($D$132,HANDICAP!$A$3:$A$165,HANDICAP!$B$3:$B$165))))</f>
        <v>244</v>
      </c>
      <c r="AE120" s="17">
        <f>$C$138</f>
        <v>0</v>
      </c>
      <c r="AF120" s="17">
        <f>IF($K$138=0,0,($K$138+(LOOKUP($D$138,HANDICAP!$A$3:$A$165,HANDICAP!$B$3:$B$165))))</f>
        <v>0</v>
      </c>
      <c r="AG120" s="17">
        <f>$C$59</f>
        <v>0</v>
      </c>
      <c r="AH120" s="17">
        <f>IF($M$59=0,0,($M$59+(LOOKUP($D$59,HANDICAP!$A$3:$A$165,HANDICAP!$B$3:$B$165))))</f>
        <v>0</v>
      </c>
      <c r="AI120" s="17" t="str">
        <f>$C$66</f>
        <v>Chris Maddocks</v>
      </c>
      <c r="AJ120" s="17">
        <f>IF($N$66=0,0,($N$66+(LOOKUP($D$66,HANDICAP!$A$3:$A$165,HANDICAP!$B$3:$B$165))))</f>
        <v>262</v>
      </c>
    </row>
    <row r="121" spans="1:36" ht="12.75" customHeight="1">
      <c r="A121" s="113"/>
      <c r="B121" s="17">
        <v>8</v>
      </c>
      <c r="C121" s="40" t="str">
        <f>PAIRS!E62</f>
        <v>Louise Roberts</v>
      </c>
      <c r="D121" s="40">
        <f>PAIRS!F62</f>
        <v>195</v>
      </c>
      <c r="E121" s="114"/>
      <c r="F121" s="115"/>
      <c r="G121" s="44">
        <f>PAIRS!J62</f>
        <v>205</v>
      </c>
      <c r="H121" s="40">
        <f>PAIRS!L62</f>
        <v>225</v>
      </c>
      <c r="I121" s="61">
        <f>PAIRS!N62</f>
        <v>174</v>
      </c>
      <c r="J121" s="103"/>
      <c r="K121" s="44">
        <f>PAIRS!Q62</f>
        <v>246</v>
      </c>
      <c r="L121" s="103"/>
      <c r="M121" s="40">
        <f>PAIRS!S62</f>
        <v>176</v>
      </c>
      <c r="N121" s="61">
        <f>PAIRS!U62</f>
        <v>212</v>
      </c>
      <c r="O121" s="103"/>
      <c r="P121" s="103"/>
      <c r="S121" s="17" t="str">
        <f>$C$130</f>
        <v>James Footner</v>
      </c>
      <c r="T121" s="17">
        <f>IF($I$130=0,0,($G$130+$H$130+$I$130+(3*(LOOKUP($D$130,HANDICAP!$A$3:$A$165,HANDICAP!$B$3:$B$165)))))</f>
        <v>697</v>
      </c>
      <c r="U121" s="17" t="str">
        <f>$C$112</f>
        <v>Sandy Church</v>
      </c>
      <c r="V121" s="17">
        <f>IF($N$112=0,0,($N$112+$M$112+$K$112+(3*(LOOKUP($D$112,HANDICAP!$A$3:$A$165,HANDICAP!$B$3:$B$165)))))</f>
        <v>672</v>
      </c>
      <c r="W121" s="17"/>
      <c r="X121" s="17"/>
      <c r="Y121" s="17" t="str">
        <f>$C$45</f>
        <v>Kevin Hunter</v>
      </c>
      <c r="Z121" s="17">
        <f>IF($G$45=0,0,($G$45+(LOOKUP($D$45,HANDICAP!$A$3:$A$165,HANDICAP!$B$3:$B$165))))</f>
        <v>208</v>
      </c>
      <c r="AA121" s="17" t="str">
        <f>$C$156</f>
        <v>Sandy Church</v>
      </c>
      <c r="AB121" s="17">
        <f>IF($H$156=0,0,($H$156+(LOOKUP($D$156,HANDICAP!$A$3:$A$165,HANDICAP!$B$3:$B$165))))</f>
        <v>220</v>
      </c>
      <c r="AC121" s="17">
        <f>$C$89</f>
        <v>0</v>
      </c>
      <c r="AD121" s="17">
        <f>IF($I$89=0,0,($I$89+(LOOKUP($D$89,HANDICAP!$A$3:$A$165,HANDICAP!$B$3:$B$165))))</f>
        <v>0</v>
      </c>
      <c r="AE121" s="17" t="str">
        <f>$C$161</f>
        <v>Pip Wellsteed</v>
      </c>
      <c r="AF121" s="17">
        <f>IF($K$161=0,0,($K$161+(LOOKUP($D$161,HANDICAP!$A$3:$A$165,HANDICAP!$B$3:$B$165))))</f>
        <v>260</v>
      </c>
      <c r="AG121" s="17" t="str">
        <f>$C$154</f>
        <v>Dionne Lalley</v>
      </c>
      <c r="AH121" s="17">
        <f>IF($M$154=0,0,($M$154+(LOOKUP($D$154,HANDICAP!$A$3:$A$165,HANDICAP!$B$3:$B$165))))</f>
        <v>204</v>
      </c>
      <c r="AI121" s="17">
        <f>$C$143</f>
        <v>0</v>
      </c>
      <c r="AJ121" s="17">
        <f>IF($N$143=0,0,($N$143+(LOOKUP($D$143,HANDICAP!$A$3:$A$165,HANDICAP!$B$3:$B$165))))</f>
        <v>0</v>
      </c>
    </row>
    <row r="122" spans="1:36" ht="12.75" customHeight="1">
      <c r="A122" s="95">
        <f>PAIRS!A63</f>
        <v>57</v>
      </c>
      <c r="B122" s="17">
        <v>7</v>
      </c>
      <c r="C122" s="41" t="str">
        <f>PAIRS!C63</f>
        <v>Dave Chapman</v>
      </c>
      <c r="D122" s="41">
        <f>PAIRS!D63</f>
        <v>197</v>
      </c>
      <c r="E122" s="97" t="str">
        <f>PAIRS!G63</f>
        <v>RAF / ARMY</v>
      </c>
      <c r="F122" s="99">
        <f>PAIRS!H63</f>
        <v>60</v>
      </c>
      <c r="G122" s="63">
        <f>PAIRS!I63</f>
        <v>203</v>
      </c>
      <c r="H122" s="38">
        <f>PAIRS!K63</f>
        <v>189</v>
      </c>
      <c r="I122" s="64">
        <f>PAIRS!M63</f>
        <v>233</v>
      </c>
      <c r="J122" s="93">
        <f>PAIRS!O63</f>
        <v>1447</v>
      </c>
      <c r="K122" s="63">
        <f>PAIRS!P63</f>
        <v>221</v>
      </c>
      <c r="L122" s="93"/>
      <c r="M122" s="38">
        <f>PAIRS!R63</f>
        <v>180</v>
      </c>
      <c r="N122" s="64">
        <f>PAIRS!T63</f>
        <v>154</v>
      </c>
      <c r="O122" s="93">
        <f>PAIRS!V63</f>
        <v>1293</v>
      </c>
      <c r="P122" s="93">
        <f>PAIRS!W63</f>
        <v>2740</v>
      </c>
      <c r="S122" s="17">
        <f>$C$115</f>
        <v>0</v>
      </c>
      <c r="T122" s="17">
        <f>IF($I$115=0,0,($G$115+$H$115+$I$115+(3*(LOOKUP($D$115,HANDICAP!$A$3:$A$165,HANDICAP!$B$3:$B$165)))))</f>
        <v>0</v>
      </c>
      <c r="U122" s="17" t="str">
        <f>$C$77</f>
        <v>Dionne Lalley</v>
      </c>
      <c r="V122" s="17">
        <f>IF($N$77=0,0,($N$77+$M$77+$K$77+(3*(LOOKUP($D$77,HANDICAP!$A$3:$A$165,HANDICAP!$B$3:$B$165)))))</f>
        <v>558</v>
      </c>
      <c r="W122" s="17"/>
      <c r="X122" s="17"/>
      <c r="Y122" s="17" t="str">
        <f>$C$162</f>
        <v>Tara Maddocks</v>
      </c>
      <c r="Z122" s="17">
        <f>IF($G$162=0,0,($G$162+(LOOKUP($D$162,HANDICAP!$A$3:$A$165,HANDICAP!$B$3:$B$165))))</f>
        <v>190</v>
      </c>
      <c r="AA122" s="17" t="str">
        <f>$C$92</f>
        <v>Chris Maddocks</v>
      </c>
      <c r="AB122" s="17">
        <f>IF($H$92=0,0,($H$92+(LOOKUP($D$92,HANDICAP!$A$3:$A$165,HANDICAP!$B$3:$B$165))))</f>
        <v>211</v>
      </c>
      <c r="AC122" s="17" t="str">
        <f>$C$39</f>
        <v>Julie Crisp</v>
      </c>
      <c r="AD122" s="17">
        <f>IF($I$39=0,0,($I$39+(LOOKUP($D$39,HANDICAP!$A$3:$A$165,HANDICAP!$B$3:$B$165))))</f>
        <v>189</v>
      </c>
      <c r="AE122" s="17">
        <f>$C$116</f>
        <v>0</v>
      </c>
      <c r="AF122" s="17">
        <f>IF($K$116=0,0,($K$116+(LOOKUP($D$116,HANDICAP!$A$3:$A$165,HANDICAP!$B$3:$B$165))))</f>
        <v>0</v>
      </c>
      <c r="AG122" s="17">
        <f>$C$138</f>
        <v>0</v>
      </c>
      <c r="AH122" s="17">
        <f>IF($M$138=0,0,($M$138+(LOOKUP($D$138,HANDICAP!$A$3:$A$165,HANDICAP!$B$3:$B$165))))</f>
        <v>0</v>
      </c>
      <c r="AI122" s="17" t="str">
        <f>$C$155</f>
        <v>Des Harding</v>
      </c>
      <c r="AJ122" s="17">
        <f>IF($N$155=0,0,($N$155+(LOOKUP($D$155,HANDICAP!$A$3:$A$165,HANDICAP!$B$3:$B$165))))</f>
        <v>196</v>
      </c>
    </row>
    <row r="123" spans="1:36" ht="12.75" customHeight="1">
      <c r="A123" s="105"/>
      <c r="B123" s="17">
        <v>8</v>
      </c>
      <c r="C123" s="40" t="str">
        <f>PAIRS!E63</f>
        <v>John Glasscoe</v>
      </c>
      <c r="D123" s="40">
        <f>PAIRS!F63</f>
        <v>182</v>
      </c>
      <c r="E123" s="98"/>
      <c r="F123" s="100"/>
      <c r="G123" s="44">
        <f>PAIRS!J63</f>
        <v>207</v>
      </c>
      <c r="H123" s="40">
        <f>PAIRS!L63</f>
        <v>203</v>
      </c>
      <c r="I123" s="61">
        <f>PAIRS!N63</f>
        <v>232</v>
      </c>
      <c r="J123" s="94"/>
      <c r="K123" s="44">
        <f>PAIRS!Q63</f>
        <v>216</v>
      </c>
      <c r="L123" s="94"/>
      <c r="M123" s="40">
        <f>PAIRS!S63</f>
        <v>161</v>
      </c>
      <c r="N123" s="61">
        <f>PAIRS!U63</f>
        <v>181</v>
      </c>
      <c r="O123" s="94"/>
      <c r="P123" s="94"/>
      <c r="S123" s="17" t="str">
        <f>$C$118</f>
        <v>Gareth Roberts</v>
      </c>
      <c r="T123" s="17">
        <f>IF($I$118=0,0,($G$118+$H$118+$I$118+(3*(LOOKUP($D$118,HANDICAP!$A$3:$A$165,HANDICAP!$B$3:$B$165)))))</f>
        <v>796</v>
      </c>
      <c r="U123" s="17">
        <f>$C$138</f>
        <v>0</v>
      </c>
      <c r="V123" s="17">
        <f>IF($N$138=0,0,($N$138+$M$138+$K$138+(3*(LOOKUP($D$138,HANDICAP!$A$3:$A$165,HANDICAP!$B$3:$B$165)))))</f>
        <v>0</v>
      </c>
      <c r="W123" s="17"/>
      <c r="X123" s="17"/>
      <c r="Y123" s="17" t="str">
        <f>$C$122</f>
        <v>Dave Chapman</v>
      </c>
      <c r="Z123" s="17">
        <f>IF($G$122=0,0,($G$122+(LOOKUP($D$122,HANDICAP!$A$3:$A$165,HANDICAP!$B$3:$B$165))))</f>
        <v>227</v>
      </c>
      <c r="AA123" s="17">
        <f>$C$171</f>
        <v>0</v>
      </c>
      <c r="AB123" s="17">
        <f>IF($H$171=0,0,($H$171+(LOOKUP($D$171,HANDICAP!$A$3:$A$165,HANDICAP!$B$3:$B$165))))</f>
        <v>0</v>
      </c>
      <c r="AC123" s="17" t="str">
        <f>$C$106</f>
        <v>Kev Hunter</v>
      </c>
      <c r="AD123" s="17">
        <f>IF($I$106=0,0,($I$106+(LOOKUP($D$106,HANDICAP!$A$3:$A$165,HANDICAP!$B$3:$B$165))))</f>
        <v>275</v>
      </c>
      <c r="AE123" s="17" t="str">
        <f>$C$54</f>
        <v>Charlie Burton Williams</v>
      </c>
      <c r="AF123" s="17">
        <f>IF($K$54=0,0,($K$54+(LOOKUP($D$54,HANDICAP!$A$3:$A$165,HANDICAP!$B$3:$B$165))))</f>
        <v>227</v>
      </c>
      <c r="AG123" s="17" t="str">
        <f>$C$158</f>
        <v>Sue Langdon</v>
      </c>
      <c r="AH123" s="17">
        <f>IF($M$158=0,0,($M$158+(LOOKUP($D$158,HANDICAP!$A$3:$A$165,HANDICAP!$B$3:$B$165))))</f>
        <v>240</v>
      </c>
      <c r="AI123" s="17" t="str">
        <f>$C$82</f>
        <v>Chris Lee</v>
      </c>
      <c r="AJ123" s="17">
        <f>IF($N$82=0,0,($N$82+(LOOKUP($D$82,HANDICAP!$A$3:$A$165,HANDICAP!$B$3:$B$165))))</f>
        <v>196</v>
      </c>
    </row>
    <row r="124" spans="1:36" ht="12.75" customHeight="1">
      <c r="A124" s="95">
        <f>PAIRS!A64</f>
        <v>58</v>
      </c>
      <c r="B124" s="17">
        <v>7</v>
      </c>
      <c r="C124" s="41" t="str">
        <f>PAIRS!C64</f>
        <v>Lee Townsend</v>
      </c>
      <c r="D124" s="41">
        <f>PAIRS!D64</f>
        <v>151</v>
      </c>
      <c r="E124" s="97" t="str">
        <f>PAIRS!G64</f>
        <v>Double Trouble</v>
      </c>
      <c r="F124" s="99">
        <f>PAIRS!H64</f>
        <v>172</v>
      </c>
      <c r="G124" s="63">
        <f>PAIRS!I64</f>
        <v>172</v>
      </c>
      <c r="H124" s="38">
        <f>PAIRS!K64</f>
        <v>117</v>
      </c>
      <c r="I124" s="64">
        <f>PAIRS!M64</f>
        <v>188</v>
      </c>
      <c r="J124" s="93">
        <f>PAIRS!O64</f>
        <v>1321</v>
      </c>
      <c r="K124" s="63">
        <f>PAIRS!P64</f>
        <v>171</v>
      </c>
      <c r="L124" s="93"/>
      <c r="M124" s="38">
        <f>PAIRS!R64</f>
        <v>147</v>
      </c>
      <c r="N124" s="64">
        <f>PAIRS!T64</f>
        <v>166</v>
      </c>
      <c r="O124" s="93">
        <f>PAIRS!V64</f>
        <v>1279</v>
      </c>
      <c r="P124" s="93">
        <f>PAIRS!W64</f>
        <v>2600</v>
      </c>
      <c r="S124" s="17" t="str">
        <f>$C$177</f>
        <v>John Glasscoe</v>
      </c>
      <c r="T124" s="17">
        <f>IF($I$177=0,0,($G$177+$H$177+$I$177+(3*(LOOKUP($D$177,HANDICAP!$A$3:$A$165,HANDICAP!$B$3:$B$165)))))</f>
        <v>684</v>
      </c>
      <c r="U124" s="17" t="str">
        <f>$C$155</f>
        <v>Des Harding</v>
      </c>
      <c r="V124" s="17">
        <f>IF($N$155=0,0,($N$155+$M$155+$K$155+(3*(LOOKUP($D$155,HANDICAP!$A$3:$A$165,HANDICAP!$B$3:$B$165)))))</f>
        <v>664</v>
      </c>
      <c r="W124" s="17"/>
      <c r="X124" s="17"/>
      <c r="Y124" s="17" t="str">
        <f>$C$81</f>
        <v>Blake Colcombe</v>
      </c>
      <c r="Z124" s="17">
        <f>IF($G$81=0,0,($G$81+(LOOKUP($D$81,HANDICAP!$A$3:$A$165,HANDICAP!$B$3:$B$165))))</f>
        <v>180</v>
      </c>
      <c r="AA124" s="17" t="str">
        <f>$C$149</f>
        <v>Craig Macpherson</v>
      </c>
      <c r="AB124" s="17">
        <f>IF($H$149=0,0,($H$149+(LOOKUP($D$149,HANDICAP!$A$3:$A$165,HANDICAP!$B$3:$B$165))))</f>
        <v>290</v>
      </c>
      <c r="AC124" s="17" t="str">
        <f>$C$133</f>
        <v>Carrianne Rogers</v>
      </c>
      <c r="AD124" s="17">
        <f>IF($I$133=0,0,($I$133+(LOOKUP($D$133,HANDICAP!$A$3:$A$165,HANDICAP!$B$3:$B$165))))</f>
        <v>250</v>
      </c>
      <c r="AE124" s="17">
        <f>$C$141</f>
        <v>0</v>
      </c>
      <c r="AF124" s="17">
        <f>IF($K$141=0,0,($K$141+(LOOKUP($D$141,HANDICAP!$A$3:$A$165,HANDICAP!$B$3:$B$165))))</f>
        <v>0</v>
      </c>
      <c r="AG124" s="17" t="str">
        <f>$C$81</f>
        <v>Blake Colcombe</v>
      </c>
      <c r="AH124" s="17">
        <f>IF($M$81=0,0,($M$81+(LOOKUP($D$81,HANDICAP!$A$3:$A$165,HANDICAP!$B$3:$B$165))))</f>
        <v>267</v>
      </c>
      <c r="AI124" s="17" t="str">
        <f>$C$77</f>
        <v>Dionne Lalley</v>
      </c>
      <c r="AJ124" s="17">
        <f>IF($N$77=0,0,($N$77+(LOOKUP($D$77,HANDICAP!$A$3:$A$165,HANDICAP!$B$3:$B$165))))</f>
        <v>187</v>
      </c>
    </row>
    <row r="125" spans="1:36" ht="12.75" customHeight="1">
      <c r="A125" s="105"/>
      <c r="B125" s="17">
        <v>8</v>
      </c>
      <c r="C125" s="40" t="str">
        <f>PAIRS!E64</f>
        <v>Olivia Townsend</v>
      </c>
      <c r="D125" s="40">
        <f>PAIRS!F64</f>
        <v>79</v>
      </c>
      <c r="E125" s="98"/>
      <c r="F125" s="100"/>
      <c r="G125" s="44">
        <f>PAIRS!J64</f>
        <v>88</v>
      </c>
      <c r="H125" s="40">
        <f>PAIRS!L64</f>
        <v>105</v>
      </c>
      <c r="I125" s="61">
        <f>PAIRS!N64</f>
        <v>135</v>
      </c>
      <c r="J125" s="94"/>
      <c r="K125" s="44">
        <f>PAIRS!Q64</f>
        <v>83</v>
      </c>
      <c r="L125" s="94"/>
      <c r="M125" s="40">
        <f>PAIRS!S64</f>
        <v>80</v>
      </c>
      <c r="N125" s="61">
        <f>PAIRS!U64</f>
        <v>116</v>
      </c>
      <c r="O125" s="94"/>
      <c r="P125" s="94"/>
      <c r="S125" s="17">
        <f>$C$114</f>
        <v>0</v>
      </c>
      <c r="T125" s="17">
        <f>IF($I$114=0,0,($G$114+$H$114+$I$114+(3*(LOOKUP($D$114,HANDICAP!$A$3:$A$165,HANDICAP!$B$3:$B$165)))))</f>
        <v>0</v>
      </c>
      <c r="U125" s="17">
        <f>$C$140</f>
        <v>0</v>
      </c>
      <c r="V125" s="17">
        <f>IF($N$140=0,0,($N$140+$M$140+$K$140+(3*(LOOKUP($D$140,HANDICAP!$A$3:$A$165,HANDICAP!$B$3:$B$165)))))</f>
        <v>0</v>
      </c>
      <c r="W125" s="17"/>
      <c r="X125" s="17"/>
      <c r="Y125" s="17">
        <f>$C$138</f>
        <v>0</v>
      </c>
      <c r="Z125" s="17">
        <f>IF($G$138=0,0,($G$138+(LOOKUP($D$138,HANDICAP!$A$3:$A$165,HANDICAP!$B$3:$B$165))))</f>
        <v>0</v>
      </c>
      <c r="AA125" s="17" t="str">
        <f>$C$180</f>
        <v>Steve Gill</v>
      </c>
      <c r="AB125" s="17">
        <f>IF($H$180=0,0,($H$180+(LOOKUP($D$180,HANDICAP!$A$3:$A$165,HANDICAP!$B$3:$B$165))))</f>
        <v>223</v>
      </c>
      <c r="AC125" s="17" t="str">
        <f>$C$103</f>
        <v>Tony Lee</v>
      </c>
      <c r="AD125" s="17">
        <f>IF($I$103=0,0,($I$103+(LOOKUP($D$103,HANDICAP!$A$3:$A$165,HANDICAP!$B$3:$B$165))))</f>
        <v>247</v>
      </c>
      <c r="AE125" s="17" t="str">
        <f>$C$181</f>
        <v>Steve Dickson</v>
      </c>
      <c r="AF125" s="17">
        <f>IF($K$181=0,0,($K$181+(LOOKUP($D$181,HANDICAP!$A$3:$A$165,HANDICAP!$B$3:$B$165))))</f>
        <v>203</v>
      </c>
      <c r="AG125" s="17" t="str">
        <f>$C$155</f>
        <v>Des Harding</v>
      </c>
      <c r="AH125" s="17">
        <f>IF($M$155=0,0,($M$155+(LOOKUP($D$155,HANDICAP!$A$3:$A$165,HANDICAP!$B$3:$B$165))))</f>
        <v>220</v>
      </c>
      <c r="AI125" s="17" t="str">
        <f>$C$107</f>
        <v>Paul Caddy</v>
      </c>
      <c r="AJ125" s="17">
        <f>IF($N$107=0,0,($N$107+(LOOKUP($D$107,HANDICAP!$A$3:$A$165,HANDICAP!$B$3:$B$165))))</f>
        <v>288</v>
      </c>
    </row>
    <row r="126" spans="1:36" ht="12.75" customHeight="1">
      <c r="A126" s="95">
        <f>PAIRS!A65</f>
        <v>59</v>
      </c>
      <c r="B126" s="17">
        <v>7</v>
      </c>
      <c r="C126" s="41" t="str">
        <f>PAIRS!C65</f>
        <v>Dan Pearce</v>
      </c>
      <c r="D126" s="41">
        <f>PAIRS!D65</f>
        <v>136</v>
      </c>
      <c r="E126" s="97" t="str">
        <f>PAIRS!G65</f>
        <v>The Cackhanders</v>
      </c>
      <c r="F126" s="99">
        <f>PAIRS!H65</f>
        <v>147</v>
      </c>
      <c r="G126" s="63">
        <f>PAIRS!I65</f>
        <v>134</v>
      </c>
      <c r="H126" s="38">
        <f>PAIRS!K65</f>
        <v>141</v>
      </c>
      <c r="I126" s="64">
        <f>PAIRS!M65</f>
        <v>103</v>
      </c>
      <c r="J126" s="93">
        <f>PAIRS!O65</f>
        <v>1178</v>
      </c>
      <c r="K126" s="63">
        <f>PAIRS!P65</f>
        <v>110</v>
      </c>
      <c r="L126" s="93"/>
      <c r="M126" s="38">
        <f>PAIRS!R65</f>
        <v>116</v>
      </c>
      <c r="N126" s="64">
        <f>PAIRS!T65</f>
        <v>140</v>
      </c>
      <c r="O126" s="93">
        <f>PAIRS!V65</f>
        <v>1281</v>
      </c>
      <c r="P126" s="93">
        <f>PAIRS!W65</f>
        <v>2459</v>
      </c>
      <c r="S126" s="17" t="str">
        <f>$C$125</f>
        <v>Olivia Townsend</v>
      </c>
      <c r="T126" s="17">
        <f>IF($I$125=0,0,($G$125+$H$125+$I$125+(3*(LOOKUP($D$125,HANDICAP!$A$3:$A$165,HANDICAP!$B$3:$B$165)))))</f>
        <v>667</v>
      </c>
      <c r="U126" s="17" t="str">
        <f>$C$100</f>
        <v>Chris Lee</v>
      </c>
      <c r="V126" s="17">
        <f>IF($N$100=0,0,($N$100+$M$100+$K$100+(3*(LOOKUP($D$100,HANDICAP!$A$3:$A$165,HANDICAP!$B$3:$B$165)))))</f>
        <v>725</v>
      </c>
      <c r="W126" s="17"/>
      <c r="X126" s="17"/>
      <c r="Y126" s="17" t="str">
        <f>$C$160</f>
        <v>Kylie Bromley</v>
      </c>
      <c r="Z126" s="17">
        <f>IF($G$160=0,0,($G$160+(LOOKUP($D$160,HANDICAP!$A$3:$A$165,HANDICAP!$B$3:$B$165))))</f>
        <v>215</v>
      </c>
      <c r="AA126" s="17" t="str">
        <f>$C$109</f>
        <v>Craig Macpherson</v>
      </c>
      <c r="AB126" s="17">
        <f>IF($H$109=0,0,($H$109+(LOOKUP($D$109,HANDICAP!$A$3:$A$165,HANDICAP!$B$3:$B$165))))</f>
        <v>224</v>
      </c>
      <c r="AC126" s="17" t="str">
        <f>$C$94</f>
        <v>Les Keates</v>
      </c>
      <c r="AD126" s="17">
        <f>IF($I$94=0,0,($I$94+(LOOKUP($D$94,HANDICAP!$A$3:$A$165,HANDICAP!$B$3:$B$165))))</f>
        <v>190</v>
      </c>
      <c r="AE126" s="17" t="str">
        <f>$C$178</f>
        <v>Gareth Roberts</v>
      </c>
      <c r="AF126" s="17">
        <f>IF($K$178=0,0,($K$178+(LOOKUP($D$178,HANDICAP!$A$3:$A$165,HANDICAP!$B$3:$B$165))))</f>
        <v>225</v>
      </c>
      <c r="AG126" s="17" t="str">
        <f>$C$120</f>
        <v>Kay Rogers</v>
      </c>
      <c r="AH126" s="17">
        <f>IF($M$120=0,0,($M$120+(LOOKUP($D$120,HANDICAP!$A$3:$A$165,HANDICAP!$B$3:$B$165))))</f>
        <v>199</v>
      </c>
      <c r="AI126" s="17" t="str">
        <f>$C$45</f>
        <v>Kevin Hunter</v>
      </c>
      <c r="AJ126" s="17">
        <f>IF($N$45=0,0,($N$45+(LOOKUP($D$45,HANDICAP!$A$3:$A$165,HANDICAP!$B$3:$B$165))))</f>
        <v>255</v>
      </c>
    </row>
    <row r="127" spans="1:36" ht="12.75" customHeight="1">
      <c r="A127" s="105"/>
      <c r="B127" s="17">
        <v>8</v>
      </c>
      <c r="C127" s="40" t="str">
        <f>PAIRS!E65</f>
        <v>Nadine Pearce</v>
      </c>
      <c r="D127" s="40">
        <f>PAIRS!F65</f>
        <v>127</v>
      </c>
      <c r="E127" s="98"/>
      <c r="F127" s="100"/>
      <c r="G127" s="44">
        <f>PAIRS!J65</f>
        <v>109</v>
      </c>
      <c r="H127" s="40">
        <f>PAIRS!L65</f>
        <v>116</v>
      </c>
      <c r="I127" s="61">
        <f>PAIRS!N65</f>
        <v>134</v>
      </c>
      <c r="J127" s="94"/>
      <c r="K127" s="44">
        <f>PAIRS!Q65</f>
        <v>129</v>
      </c>
      <c r="L127" s="94"/>
      <c r="M127" s="40">
        <f>PAIRS!S65</f>
        <v>180</v>
      </c>
      <c r="N127" s="61">
        <f>PAIRS!U65</f>
        <v>165</v>
      </c>
      <c r="O127" s="94"/>
      <c r="P127" s="94"/>
      <c r="S127" s="17" t="str">
        <f>$C$109</f>
        <v>Craig Macpherson</v>
      </c>
      <c r="T127" s="17">
        <f>IF($I$109=0,0,($G$109+$H$109+$I$109+(3*(LOOKUP($D$109,HANDICAP!$A$3:$A$165,HANDICAP!$B$3:$B$165)))))</f>
        <v>676</v>
      </c>
      <c r="U127" s="17" t="str">
        <f>$C$156</f>
        <v>Sandy Church</v>
      </c>
      <c r="V127" s="17">
        <f>IF($N$156=0,0,($N$156+$M$156+$K$156+(3*(LOOKUP($D$156,HANDICAP!$A$3:$A$165,HANDICAP!$B$3:$B$165)))))</f>
        <v>672</v>
      </c>
      <c r="W127" s="17"/>
      <c r="X127" s="17"/>
      <c r="Y127" s="17" t="str">
        <f>$C$130</f>
        <v>James Footner</v>
      </c>
      <c r="Z127" s="17">
        <f>IF($G$130=0,0,($G$130+(LOOKUP($D$130,HANDICAP!$A$3:$A$165,HANDICAP!$B$3:$B$165))))</f>
        <v>235</v>
      </c>
      <c r="AA127" s="17">
        <f>$C$138</f>
        <v>0</v>
      </c>
      <c r="AB127" s="17">
        <f>IF($H$138=0,0,($H$138+(LOOKUP($D$138,HANDICAP!$A$3:$A$165,HANDICAP!$B$3:$B$165))))</f>
        <v>0</v>
      </c>
      <c r="AC127" s="17" t="str">
        <f>$C$148</f>
        <v>Kay Rogers</v>
      </c>
      <c r="AD127" s="17">
        <f>IF($I$148=0,0,($I$148+(LOOKUP($D$148,HANDICAP!$A$3:$A$165,HANDICAP!$B$3:$B$165))))</f>
        <v>219</v>
      </c>
      <c r="AE127" s="17">
        <f>$C$137</f>
        <v>0</v>
      </c>
      <c r="AF127" s="17">
        <f>IF($K$137=0,0,($K$137+(LOOKUP($D$137,HANDICAP!$A$3:$A$165,HANDICAP!$B$3:$B$165))))</f>
        <v>0</v>
      </c>
      <c r="AG127" s="17" t="str">
        <f>$C$118</f>
        <v>Gareth Roberts</v>
      </c>
      <c r="AH127" s="17">
        <f>IF($M$118=0,0,($M$118+(LOOKUP($D$118,HANDICAP!$A$3:$A$165,HANDICAP!$B$3:$B$165))))</f>
        <v>211</v>
      </c>
      <c r="AI127" s="17" t="str">
        <f>$C$168</f>
        <v>Karen Farmer</v>
      </c>
      <c r="AJ127" s="17">
        <f>IF($N$168=0,0,($N$168+(LOOKUP($D$168,HANDICAP!$A$3:$A$165,HANDICAP!$B$3:$B$165))))</f>
        <v>186</v>
      </c>
    </row>
    <row r="128" spans="1:36" ht="12.75" customHeight="1">
      <c r="A128" s="95">
        <f>PAIRS!A66</f>
        <v>60</v>
      </c>
      <c r="B128" s="17">
        <v>7</v>
      </c>
      <c r="C128" s="41" t="str">
        <f>PAIRS!C66</f>
        <v>Ashley Hall</v>
      </c>
      <c r="D128" s="41">
        <f>PAIRS!D66</f>
        <v>0</v>
      </c>
      <c r="E128" s="97" t="str">
        <f>PAIRS!G66</f>
        <v>Bieber Fever</v>
      </c>
      <c r="F128" s="99">
        <f>PAIRS!H66</f>
        <v>33</v>
      </c>
      <c r="G128" s="63">
        <f>PAIRS!I66</f>
        <v>96</v>
      </c>
      <c r="H128" s="38">
        <f>PAIRS!K66</f>
        <v>77</v>
      </c>
      <c r="I128" s="64">
        <f>PAIRS!M66</f>
        <v>113</v>
      </c>
      <c r="J128" s="93">
        <f>PAIRS!O66</f>
        <v>900</v>
      </c>
      <c r="K128" s="63">
        <f>PAIRS!P66</f>
        <v>230</v>
      </c>
      <c r="L128" s="93"/>
      <c r="M128" s="38">
        <f>PAIRS!R66</f>
        <v>95</v>
      </c>
      <c r="N128" s="64">
        <f>PAIRS!T66</f>
        <v>103</v>
      </c>
      <c r="O128" s="93">
        <f>PAIRS!V66</f>
        <v>981</v>
      </c>
      <c r="P128" s="93">
        <f>PAIRS!W66</f>
        <v>1881</v>
      </c>
      <c r="S128" s="17" t="str">
        <f>$C$148</f>
        <v>Kay Rogers</v>
      </c>
      <c r="T128" s="17">
        <f>IF($I$148=0,0,($G$148+$H$148+$I$148+(3*(LOOKUP($D$148,HANDICAP!$A$3:$A$165,HANDICAP!$B$3:$B$165)))))</f>
        <v>618</v>
      </c>
      <c r="U128" s="17" t="str">
        <f>$C$148</f>
        <v>Kay Rogers</v>
      </c>
      <c r="V128" s="17">
        <f>IF($N$148=0,0,($N$148+$M$148+$K$148+(3*(LOOKUP($D$148,HANDICAP!$A$3:$A$165,HANDICAP!$B$3:$B$165)))))</f>
        <v>670</v>
      </c>
      <c r="W128" s="17"/>
      <c r="X128" s="17"/>
      <c r="Y128" s="17" t="str">
        <f>$C$75</f>
        <v>Marilyn Codd</v>
      </c>
      <c r="Z128" s="17">
        <f>IF($G$75=0,0,($G$75+(LOOKUP($D$75,HANDICAP!$A$3:$A$165,HANDICAP!$B$3:$B$165))))</f>
        <v>219</v>
      </c>
      <c r="AA128" s="17" t="str">
        <f>$C$153</f>
        <v>Derek Crisp</v>
      </c>
      <c r="AB128" s="17">
        <f>IF($H$153=0,0,($H$153+(LOOKUP($D$153,HANDICAP!$A$3:$A$165,HANDICAP!$B$3:$B$165))))</f>
        <v>228</v>
      </c>
      <c r="AC128" s="17" t="str">
        <f>$C$92</f>
        <v>Chris Maddocks</v>
      </c>
      <c r="AD128" s="17">
        <f>IF($I$92=0,0,($I$92+(LOOKUP($D$92,HANDICAP!$A$3:$A$165,HANDICAP!$B$3:$B$165))))</f>
        <v>244</v>
      </c>
      <c r="AE128" s="17" t="str">
        <f>$C$84</f>
        <v>Shay Lowthian</v>
      </c>
      <c r="AF128" s="17">
        <f>IF($K$84=0,0,($K$84+(LOOKUP($D$84,HANDICAP!$A$3:$A$165,HANDICAP!$B$3:$B$165))))</f>
        <v>225</v>
      </c>
      <c r="AG128" s="17" t="str">
        <f>$C$153</f>
        <v>Derek Crisp</v>
      </c>
      <c r="AH128" s="17">
        <f>IF($M$153=0,0,($M$153+(LOOKUP($D$153,HANDICAP!$A$3:$A$165,HANDICAP!$B$3:$B$165))))</f>
        <v>213</v>
      </c>
      <c r="AI128" s="17" t="str">
        <f>$C$160</f>
        <v>Kylie Bromley</v>
      </c>
      <c r="AJ128" s="17">
        <f>IF($N$160=0,0,($N$160+(LOOKUP($D$160,HANDICAP!$A$3:$A$165,HANDICAP!$B$3:$B$165))))</f>
        <v>242</v>
      </c>
    </row>
    <row r="129" spans="1:36" ht="12.75" customHeight="1">
      <c r="A129" s="105"/>
      <c r="B129" s="17">
        <v>8</v>
      </c>
      <c r="C129" s="40" t="str">
        <f>PAIRS!E66</f>
        <v>Kayleigh Lowthian</v>
      </c>
      <c r="D129" s="40">
        <f>PAIRS!F66</f>
        <v>185</v>
      </c>
      <c r="E129" s="98"/>
      <c r="F129" s="100"/>
      <c r="G129" s="44">
        <f>PAIRS!J66</f>
        <v>152</v>
      </c>
      <c r="H129" s="40">
        <f>PAIRS!L66</f>
        <v>197</v>
      </c>
      <c r="I129" s="61">
        <f>PAIRS!N66</f>
        <v>166</v>
      </c>
      <c r="J129" s="94"/>
      <c r="K129" s="44">
        <f>PAIRS!Q66</f>
        <v>156</v>
      </c>
      <c r="L129" s="94"/>
      <c r="M129" s="40">
        <f>PAIRS!S66</f>
        <v>145</v>
      </c>
      <c r="N129" s="61">
        <f>PAIRS!U66</f>
        <v>153</v>
      </c>
      <c r="O129" s="94"/>
      <c r="P129" s="94"/>
      <c r="S129" s="17">
        <f>$C$136</f>
        <v>0</v>
      </c>
      <c r="T129" s="17">
        <f>IF($I$136=0,0,($G$136+$H$136+$I$136+(3*(LOOKUP($D$136,HANDICAP!$A$3:$A$165,HANDICAP!$B$3:$B$165)))))</f>
        <v>0</v>
      </c>
      <c r="U129" s="17" t="str">
        <f>$C$126</f>
        <v>Dan Pearce</v>
      </c>
      <c r="V129" s="17">
        <f>IF($N$126=0,0,($N$126+$M$126+$K$126+(3*(LOOKUP($D$126,HANDICAP!$A$3:$A$165,HANDICAP!$B$3:$B$165)))))</f>
        <v>576</v>
      </c>
      <c r="W129" s="17"/>
      <c r="X129" s="17"/>
      <c r="Y129" s="17">
        <f>$C$173</f>
        <v>0</v>
      </c>
      <c r="Z129" s="17">
        <f>IF($G$173=0,0,($G$173+(LOOKUP($D$173,HANDICAP!$A$3:$A$165,HANDICAP!$B$3:$B$165))))</f>
        <v>0</v>
      </c>
      <c r="AA129" s="17" t="str">
        <f>$C$96</f>
        <v>Graham Harmer</v>
      </c>
      <c r="AB129" s="17">
        <f>IF($H$96=0,0,($H$96+(LOOKUP($D$96,HANDICAP!$A$3:$A$165,HANDICAP!$B$3:$B$165))))</f>
        <v>264</v>
      </c>
      <c r="AC129" s="17">
        <f>$C$58</f>
        <v>0</v>
      </c>
      <c r="AD129" s="17">
        <f>IF($I$58=0,0,($I$58+(LOOKUP($D$58,HANDICAP!$A$3:$A$165,HANDICAP!$B$3:$B$165))))</f>
        <v>0</v>
      </c>
      <c r="AE129" s="17" t="str">
        <f>$C$118</f>
        <v>Gareth Roberts</v>
      </c>
      <c r="AF129" s="17">
        <f>IF($K$118=0,0,($K$118+(LOOKUP($D$118,HANDICAP!$A$3:$A$165,HANDICAP!$B$3:$B$165))))</f>
        <v>185</v>
      </c>
      <c r="AG129" s="17" t="str">
        <f>$C$40</f>
        <v>Des Harding</v>
      </c>
      <c r="AH129" s="17">
        <f>IF($M$40=0,0,($M$40+(LOOKUP($D$40,HANDICAP!$A$3:$A$165,HANDICAP!$B$3:$B$165))))</f>
        <v>241</v>
      </c>
      <c r="AI129" s="17">
        <f>$C$173</f>
        <v>0</v>
      </c>
      <c r="AJ129" s="17">
        <f>IF($N$173=0,0,($N$173+(LOOKUP($D$173,HANDICAP!$A$3:$A$165,HANDICAP!$B$3:$B$165))))</f>
        <v>0</v>
      </c>
    </row>
    <row r="130" spans="1:36" ht="12.75" customHeight="1">
      <c r="A130" s="95">
        <f>PAIRS!A67</f>
        <v>61</v>
      </c>
      <c r="B130" s="17">
        <v>7</v>
      </c>
      <c r="C130" s="41" t="str">
        <f>PAIRS!C67</f>
        <v>James Footner</v>
      </c>
      <c r="D130" s="41">
        <f>PAIRS!D67</f>
        <v>218</v>
      </c>
      <c r="E130" s="97" t="str">
        <f>PAIRS!G67</f>
        <v>One And a Half Englishmen</v>
      </c>
      <c r="F130" s="99">
        <f>PAIRS!H67</f>
        <v>21</v>
      </c>
      <c r="G130" s="63">
        <f>PAIRS!I67</f>
        <v>226</v>
      </c>
      <c r="H130" s="38">
        <f>PAIRS!K67</f>
        <v>238</v>
      </c>
      <c r="I130" s="64">
        <f>PAIRS!M67</f>
        <v>206</v>
      </c>
      <c r="J130" s="93">
        <f>PAIRS!O67</f>
        <v>1382</v>
      </c>
      <c r="K130" s="63">
        <f>PAIRS!P67</f>
        <v>231</v>
      </c>
      <c r="L130" s="93"/>
      <c r="M130" s="38">
        <f>PAIRS!R67</f>
        <v>238</v>
      </c>
      <c r="N130" s="64">
        <f>PAIRS!T67</f>
        <v>235</v>
      </c>
      <c r="O130" s="93">
        <f>PAIRS!V67</f>
        <v>1326</v>
      </c>
      <c r="P130" s="93">
        <f>PAIRS!W67</f>
        <v>2708</v>
      </c>
      <c r="S130" s="17" t="str">
        <f>$C$75</f>
        <v>Marilyn Codd</v>
      </c>
      <c r="T130" s="17">
        <f>IF($I$75=0,0,($G$75+$H$75+$I$75+(3*(LOOKUP($D$75,HANDICAP!$A$3:$A$165,HANDICAP!$B$3:$B$165)))))</f>
        <v>624</v>
      </c>
      <c r="U130" s="17" t="str">
        <f>$C$125</f>
        <v>Olivia Townsend</v>
      </c>
      <c r="V130" s="17">
        <f>IF($N$125=0,0,($N$125+$M$125+$K$125+(3*(LOOKUP($D$125,HANDICAP!$A$3:$A$165,HANDICAP!$B$3:$B$165)))))</f>
        <v>618</v>
      </c>
      <c r="W130" s="17"/>
      <c r="X130" s="17"/>
      <c r="Y130" s="17" t="str">
        <f>$C$125</f>
        <v>Olivia Townsend</v>
      </c>
      <c r="Z130" s="17">
        <f>IF($G$125=0,0,($G$125+(LOOKUP($D$125,HANDICAP!$A$3:$A$165,HANDICAP!$B$3:$B$165))))</f>
        <v>201</v>
      </c>
      <c r="AA130" s="17" t="str">
        <f>$C$157</f>
        <v>James Church</v>
      </c>
      <c r="AB130" s="17">
        <f>IF($H$157=0,0,($H$157+(LOOKUP($D$157,HANDICAP!$A$3:$A$165,HANDICAP!$B$3:$B$165))))</f>
        <v>215</v>
      </c>
      <c r="AC130" s="17" t="str">
        <f>$C$100</f>
        <v>Chris Lee</v>
      </c>
      <c r="AD130" s="17">
        <f>IF($I$100=0,0,($I$100+(LOOKUP($D$100,HANDICAP!$A$3:$A$165,HANDICAP!$B$3:$B$165))))</f>
        <v>234</v>
      </c>
      <c r="AE130" s="17">
        <f>$C$57</f>
        <v>0</v>
      </c>
      <c r="AF130" s="17">
        <f>IF($K$57=0,0,($K$57+(LOOKUP($D$57,HANDICAP!$A$3:$A$165,HANDICAP!$B$3:$B$165))))</f>
        <v>0</v>
      </c>
      <c r="AG130" s="17" t="str">
        <f>$C$131</f>
        <v>Mark Patrick</v>
      </c>
      <c r="AH130" s="17">
        <f>IF($M$131=0,0,($M$131+(LOOKUP($D$131,HANDICAP!$A$3:$A$165,HANDICAP!$B$3:$B$165))))</f>
        <v>203</v>
      </c>
      <c r="AI130" s="17" t="str">
        <f>$C$70</f>
        <v>Bruce Moffitt</v>
      </c>
      <c r="AJ130" s="17">
        <f>IF($N$70=0,0,($N$70+(LOOKUP($D$70,HANDICAP!$A$3:$A$165,HANDICAP!$B$3:$B$165))))</f>
        <v>228</v>
      </c>
    </row>
    <row r="131" spans="1:36" ht="12.75" customHeight="1">
      <c r="A131" s="105"/>
      <c r="B131" s="17">
        <v>8</v>
      </c>
      <c r="C131" s="40" t="str">
        <f>PAIRS!E67</f>
        <v>Mark Patrick</v>
      </c>
      <c r="D131" s="40">
        <f>PAIRS!F67</f>
        <v>214</v>
      </c>
      <c r="E131" s="98"/>
      <c r="F131" s="100"/>
      <c r="G131" s="44">
        <f>PAIRS!J67</f>
        <v>223</v>
      </c>
      <c r="H131" s="40">
        <f>PAIRS!L67</f>
        <v>217</v>
      </c>
      <c r="I131" s="61">
        <f>PAIRS!N67</f>
        <v>209</v>
      </c>
      <c r="J131" s="94"/>
      <c r="K131" s="44">
        <f>PAIRS!Q67</f>
        <v>210</v>
      </c>
      <c r="L131" s="94"/>
      <c r="M131" s="40">
        <f>PAIRS!S67</f>
        <v>191</v>
      </c>
      <c r="N131" s="61">
        <f>PAIRS!U67</f>
        <v>158</v>
      </c>
      <c r="O131" s="94"/>
      <c r="P131" s="94"/>
      <c r="S131" s="17">
        <f>$C$140</f>
        <v>0</v>
      </c>
      <c r="T131" s="17">
        <f>IF($I$140=0,0,($G$140+$H$140+$I$140+(3*(LOOKUP($D$140,HANDICAP!$A$3:$A$165,HANDICAP!$B$3:$B$165)))))</f>
        <v>0</v>
      </c>
      <c r="U131" s="17">
        <f>$C$143</f>
        <v>0</v>
      </c>
      <c r="V131" s="17">
        <f>IF($N$143=0,0,($N$143+$M$143+$K$143+(3*(LOOKUP($D$143,HANDICAP!$A$3:$A$165,HANDICAP!$B$3:$B$165)))))</f>
        <v>0</v>
      </c>
      <c r="W131" s="17"/>
      <c r="X131" s="17"/>
      <c r="Y131" s="17" t="str">
        <f>$C$55</f>
        <v>Shane Burton Williams</v>
      </c>
      <c r="Z131" s="17">
        <f>IF($G$55=0,0,($G$55+(LOOKUP($D$55,HANDICAP!$A$3:$A$165,HANDICAP!$B$3:$B$165))))</f>
        <v>183</v>
      </c>
      <c r="AA131" s="17" t="str">
        <f>$C$73</f>
        <v>Mike Codd</v>
      </c>
      <c r="AB131" s="17">
        <f>IF($H$73=0,0,($H$73+(LOOKUP($D$73,HANDICAP!$A$3:$A$165,HANDICAP!$B$3:$B$165))))</f>
        <v>183</v>
      </c>
      <c r="AC131" s="17" t="str">
        <f>$C$168</f>
        <v>Karen Farmer</v>
      </c>
      <c r="AD131" s="17">
        <f>IF($I$168=0,0,($I$168+(LOOKUP($D$168,HANDICAP!$A$3:$A$165,HANDICAP!$B$3:$B$165))))</f>
        <v>197</v>
      </c>
      <c r="AE131" s="17" t="str">
        <f>$C$151</f>
        <v>Danny Lalley</v>
      </c>
      <c r="AF131" s="17">
        <f>IF($K$151=0,0,($K$151+(LOOKUP($D$151,HANDICAP!$A$3:$A$165,HANDICAP!$B$3:$B$165))))</f>
        <v>187</v>
      </c>
      <c r="AG131" s="17" t="str">
        <f>$C$123</f>
        <v>John Glasscoe</v>
      </c>
      <c r="AH131" s="17">
        <f>IF($M$123=0,0,($M$123+(LOOKUP($D$123,HANDICAP!$A$3:$A$165,HANDICAP!$B$3:$B$165))))</f>
        <v>197</v>
      </c>
      <c r="AI131" s="17" t="str">
        <f>$C$132</f>
        <v>Chris Lee</v>
      </c>
      <c r="AJ131" s="17">
        <f>IF($N$132=0,0,($N$132+(LOOKUP($D$132,HANDICAP!$A$3:$A$165,HANDICAP!$B$3:$B$165))))</f>
        <v>198</v>
      </c>
    </row>
    <row r="132" spans="1:36" ht="12.75" customHeight="1">
      <c r="A132" s="95">
        <f>PAIRS!A68</f>
        <v>62</v>
      </c>
      <c r="B132" s="17">
        <v>7</v>
      </c>
      <c r="C132" s="41" t="str">
        <f>PAIRS!C68</f>
        <v>Chris Lee</v>
      </c>
      <c r="D132" s="41">
        <f>PAIRS!D68</f>
        <v>187</v>
      </c>
      <c r="E132" s="97" t="str">
        <f>PAIRS!G68</f>
        <v>Living on a Spare</v>
      </c>
      <c r="F132" s="99">
        <f>PAIRS!H68</f>
        <v>78</v>
      </c>
      <c r="G132" s="63">
        <f>PAIRS!I68</f>
        <v>233</v>
      </c>
      <c r="H132" s="38">
        <f>PAIRS!K68</f>
        <v>158</v>
      </c>
      <c r="I132" s="64">
        <f>PAIRS!M68</f>
        <v>212</v>
      </c>
      <c r="J132" s="93">
        <f>PAIRS!O68</f>
        <v>1413</v>
      </c>
      <c r="K132" s="63">
        <f>PAIRS!P68</f>
        <v>179</v>
      </c>
      <c r="L132" s="93"/>
      <c r="M132" s="38">
        <f>PAIRS!R68</f>
        <v>164</v>
      </c>
      <c r="N132" s="64">
        <f>PAIRS!T68</f>
        <v>166</v>
      </c>
      <c r="O132" s="93">
        <f>PAIRS!V68</f>
        <v>1372</v>
      </c>
      <c r="P132" s="93">
        <f>PAIRS!W68</f>
        <v>2785</v>
      </c>
      <c r="S132" s="17">
        <f>$C$173</f>
        <v>0</v>
      </c>
      <c r="T132" s="17">
        <f>IF($I$173=0,0,($G$173+$H$173+$I$173+(3*(LOOKUP($D$173,HANDICAP!$A$3:$A$165,HANDICAP!$B$3:$B$165)))))</f>
        <v>0</v>
      </c>
      <c r="U132" s="17" t="str">
        <f>$C$159</f>
        <v>Dave Greig</v>
      </c>
      <c r="V132" s="17">
        <f>IF($N$159=0,0,($N$159+$M$159+$K$159+(3*(LOOKUP($D$159,HANDICAP!$A$3:$A$165,HANDICAP!$B$3:$B$165)))))</f>
        <v>695</v>
      </c>
      <c r="W132" s="17"/>
      <c r="X132" s="17"/>
      <c r="Y132" s="17" t="str">
        <f>$C$76</f>
        <v>Steve Gill</v>
      </c>
      <c r="Z132" s="17">
        <f>IF($G$76=0,0,($G$76+(LOOKUP($D$76,HANDICAP!$A$3:$A$165,HANDICAP!$B$3:$B$165))))</f>
        <v>211</v>
      </c>
      <c r="AA132" s="17" t="str">
        <f>$C$152</f>
        <v>Phil Staff</v>
      </c>
      <c r="AB132" s="17">
        <f>IF($H$152=0,0,($H$152+(LOOKUP($D$152,HANDICAP!$A$3:$A$165,HANDICAP!$B$3:$B$165))))</f>
        <v>214</v>
      </c>
      <c r="AC132" s="17">
        <f>$C$59</f>
        <v>0</v>
      </c>
      <c r="AD132" s="17">
        <f>IF($I$59=0,0,($I$59+(LOOKUP($D$59,HANDICAP!$A$3:$A$165,HANDICAP!$B$3:$B$165))))</f>
        <v>0</v>
      </c>
      <c r="AE132" s="17" t="str">
        <f>$C$53</f>
        <v>Pip Wellsteed</v>
      </c>
      <c r="AF132" s="17">
        <f>IF($K$53=0,0,($K$53+(LOOKUP($D$53,HANDICAP!$A$3:$A$165,HANDICAP!$B$3:$B$165))))</f>
        <v>231</v>
      </c>
      <c r="AG132" s="17" t="str">
        <f>$C$181</f>
        <v>Steve Dickson</v>
      </c>
      <c r="AH132" s="17">
        <f>IF($M$181=0,0,($M$181+(LOOKUP($D$181,HANDICAP!$A$3:$A$165,HANDICAP!$B$3:$B$165))))</f>
        <v>186</v>
      </c>
      <c r="AI132" s="17" t="str">
        <f>$C$113</f>
        <v>Logan Ellis</v>
      </c>
      <c r="AJ132" s="17">
        <f>IF($N$113=0,0,($N$113+(LOOKUP($D$113,HANDICAP!$A$3:$A$165,HANDICAP!$B$3:$B$165))))</f>
        <v>186</v>
      </c>
    </row>
    <row r="133" spans="1:36" ht="12.75" customHeight="1">
      <c r="A133" s="105"/>
      <c r="B133" s="17">
        <v>8</v>
      </c>
      <c r="C133" s="40" t="str">
        <f>PAIRS!E68</f>
        <v>Carrianne Rogers</v>
      </c>
      <c r="D133" s="40">
        <f>PAIRS!F68</f>
        <v>168</v>
      </c>
      <c r="E133" s="98"/>
      <c r="F133" s="100"/>
      <c r="G133" s="44">
        <f>PAIRS!J68</f>
        <v>198</v>
      </c>
      <c r="H133" s="40">
        <f>PAIRS!L68</f>
        <v>174</v>
      </c>
      <c r="I133" s="61">
        <f>PAIRS!N68</f>
        <v>204</v>
      </c>
      <c r="J133" s="94"/>
      <c r="K133" s="44">
        <f>PAIRS!Q68</f>
        <v>235</v>
      </c>
      <c r="L133" s="94"/>
      <c r="M133" s="40">
        <f>PAIRS!S68</f>
        <v>207</v>
      </c>
      <c r="N133" s="61">
        <f>PAIRS!U68</f>
        <v>187</v>
      </c>
      <c r="O133" s="94"/>
      <c r="P133" s="94"/>
      <c r="S133" s="17">
        <f>$C$138</f>
        <v>0</v>
      </c>
      <c r="T133" s="17">
        <f>IF($I$138=0,0,($G$138+$H$138+$I$138+(3*(LOOKUP($D$138,HANDICAP!$A$3:$A$165,HANDICAP!$B$3:$B$165)))))</f>
        <v>0</v>
      </c>
      <c r="U133" s="17" t="str">
        <f>$C$130</f>
        <v>James Footner</v>
      </c>
      <c r="V133" s="17">
        <f>IF($N$130=0,0,($N$130+$M$130+$K$130+(3*(LOOKUP($D$130,HANDICAP!$A$3:$A$165,HANDICAP!$B$3:$B$165)))))</f>
        <v>731</v>
      </c>
      <c r="W133" s="17"/>
      <c r="X133" s="17"/>
      <c r="Y133" s="17" t="str">
        <f>$C$111</f>
        <v>James Locke</v>
      </c>
      <c r="Z133" s="17">
        <f>IF($G$111=0,0,($G$111+(LOOKUP($D$111,HANDICAP!$A$3:$A$165,HANDICAP!$B$3:$B$165))))</f>
        <v>222</v>
      </c>
      <c r="AA133" s="17" t="str">
        <f>$C$155</f>
        <v>Des Harding</v>
      </c>
      <c r="AB133" s="17">
        <f>IF($H$155=0,0,($H$155+(LOOKUP($D$155,HANDICAP!$A$3:$A$165,HANDICAP!$B$3:$B$165))))</f>
        <v>219</v>
      </c>
      <c r="AC133" s="17" t="str">
        <f>$C$156</f>
        <v>Sandy Church</v>
      </c>
      <c r="AD133" s="17">
        <f>IF($I$156=0,0,($I$156+(LOOKUP($D$156,HANDICAP!$A$3:$A$165,HANDICAP!$B$3:$B$165))))</f>
        <v>213</v>
      </c>
      <c r="AE133" s="17" t="str">
        <f>$C$157</f>
        <v>James Church</v>
      </c>
      <c r="AF133" s="17">
        <f>IF($K$157=0,0,($K$157+(LOOKUP($D$157,HANDICAP!$A$3:$A$165,HANDICAP!$B$3:$B$165))))</f>
        <v>210</v>
      </c>
      <c r="AG133" s="17" t="str">
        <f>$C$105</f>
        <v>Martin Maybrey</v>
      </c>
      <c r="AH133" s="17">
        <f>IF($M$105=0,0,($M$105+(LOOKUP($D$105,HANDICAP!$A$3:$A$165,HANDICAP!$B$3:$B$165))))</f>
        <v>213</v>
      </c>
      <c r="AI133" s="17" t="str">
        <f>$C$103</f>
        <v>Tony Lee</v>
      </c>
      <c r="AJ133" s="17">
        <f>IF($N$103=0,0,($N$103+(LOOKUP($D$103,HANDICAP!$A$3:$A$165,HANDICAP!$B$3:$B$165))))</f>
        <v>254</v>
      </c>
    </row>
    <row r="134" spans="1:36" ht="12.75" customHeight="1">
      <c r="A134" s="95">
        <f>PAIRS!A69</f>
        <v>63</v>
      </c>
      <c r="B134" s="17">
        <v>7</v>
      </c>
      <c r="C134" s="41">
        <f>PAIRS!C69</f>
        <v>0</v>
      </c>
      <c r="D134" s="41">
        <f>PAIRS!D69</f>
        <v>0</v>
      </c>
      <c r="E134" s="97">
        <f>PAIRS!G69</f>
        <v>0</v>
      </c>
      <c r="F134" s="99">
        <f>PAIRS!H69</f>
        <v>0</v>
      </c>
      <c r="G134" s="63">
        <f>PAIRS!I69</f>
        <v>0</v>
      </c>
      <c r="H134" s="38">
        <f>PAIRS!K69</f>
        <v>0</v>
      </c>
      <c r="I134" s="64">
        <f>PAIRS!M69</f>
        <v>0</v>
      </c>
      <c r="J134" s="93">
        <f>PAIRS!O69</f>
        <v>0</v>
      </c>
      <c r="K134" s="63">
        <f>PAIRS!P69</f>
        <v>0</v>
      </c>
      <c r="L134" s="93"/>
      <c r="M134" s="38">
        <f>PAIRS!R69</f>
        <v>0</v>
      </c>
      <c r="N134" s="64">
        <f>PAIRS!T69</f>
        <v>0</v>
      </c>
      <c r="O134" s="93">
        <f>PAIRS!V69</f>
        <v>0</v>
      </c>
      <c r="P134" s="93">
        <f>PAIRS!W69</f>
        <v>0</v>
      </c>
      <c r="S134" s="17">
        <f>$C$142</f>
        <v>0</v>
      </c>
      <c r="T134" s="17">
        <f>IF($I$142=0,0,($G$142+$H$142+$I$142+(3*(LOOKUP($D$142,HANDICAP!$A$3:$A$165,HANDICAP!$B$3:$B$165)))))</f>
        <v>0</v>
      </c>
      <c r="U134" s="17" t="str">
        <f>$C$165</f>
        <v>Ade French</v>
      </c>
      <c r="V134" s="17">
        <f>IF($N$165=0,0,($N$165+$M$165+$K$165+(3*(LOOKUP($D$165,HANDICAP!$A$3:$A$165,HANDICAP!$B$3:$B$165)))))</f>
        <v>707</v>
      </c>
      <c r="W134" s="17"/>
      <c r="X134" s="17"/>
      <c r="Y134" s="17">
        <f>$C$114</f>
        <v>0</v>
      </c>
      <c r="Z134" s="17">
        <f>IF($G$114=0,0,($G$114+(LOOKUP($D$114,HANDICAP!$A$3:$A$165,HANDICAP!$B$3:$B$165))))</f>
        <v>0</v>
      </c>
      <c r="AA134" s="17" t="str">
        <f>$C$178</f>
        <v>Gareth Roberts</v>
      </c>
      <c r="AB134" s="17">
        <f>IF($H$178=0,0,($H$178+(LOOKUP($D$178,HANDICAP!$A$3:$A$165,HANDICAP!$B$3:$B$165))))</f>
        <v>197</v>
      </c>
      <c r="AC134" s="17" t="str">
        <f>$C$111</f>
        <v>James Locke</v>
      </c>
      <c r="AD134" s="17">
        <f>IF($I$111=0,0,($I$111+(LOOKUP($D$111,HANDICAP!$A$3:$A$165,HANDICAP!$B$3:$B$165))))</f>
        <v>209</v>
      </c>
      <c r="AE134" s="17" t="str">
        <f>$C$148</f>
        <v>Kay Rogers</v>
      </c>
      <c r="AF134" s="17">
        <f>IF($K$148=0,0,($K$148+(LOOKUP($D$148,HANDICAP!$A$3:$A$165,HANDICAP!$B$3:$B$165))))</f>
        <v>245</v>
      </c>
      <c r="AG134" s="17" t="str">
        <f>$C$127</f>
        <v>Nadine Pearce</v>
      </c>
      <c r="AH134" s="17">
        <f>IF($M$127=0,0,($M$127+(LOOKUP($D$127,HANDICAP!$A$3:$A$165,HANDICAP!$B$3:$B$165))))</f>
        <v>257</v>
      </c>
      <c r="AI134" s="17">
        <f>$C$117</f>
        <v>0</v>
      </c>
      <c r="AJ134" s="17">
        <f>IF($N$117=0,0,($N$117+(LOOKUP($D$117,HANDICAP!$A$3:$A$165,HANDICAP!$B$3:$B$165))))</f>
        <v>0</v>
      </c>
    </row>
    <row r="135" spans="1:36" ht="12.75" customHeight="1">
      <c r="A135" s="105"/>
      <c r="B135" s="17">
        <v>8</v>
      </c>
      <c r="C135" s="40">
        <f>PAIRS!E69</f>
        <v>0</v>
      </c>
      <c r="D135" s="40">
        <f>PAIRS!F69</f>
        <v>0</v>
      </c>
      <c r="E135" s="98"/>
      <c r="F135" s="100"/>
      <c r="G135" s="44">
        <f>PAIRS!J69</f>
        <v>0</v>
      </c>
      <c r="H135" s="40">
        <f>PAIRS!L69</f>
        <v>0</v>
      </c>
      <c r="I135" s="61">
        <f>PAIRS!N69</f>
        <v>0</v>
      </c>
      <c r="J135" s="94"/>
      <c r="K135" s="44">
        <f>PAIRS!Q69</f>
        <v>0</v>
      </c>
      <c r="L135" s="94"/>
      <c r="M135" s="40">
        <f>PAIRS!S69</f>
        <v>0</v>
      </c>
      <c r="N135" s="61">
        <f>PAIRS!U69</f>
        <v>0</v>
      </c>
      <c r="O135" s="94"/>
      <c r="P135" s="94"/>
      <c r="S135" s="17" t="str">
        <f>$C$73</f>
        <v>Mike Codd</v>
      </c>
      <c r="T135" s="17">
        <f>IF($I$73=0,0,($G$73+$H$73+$I$73+(3*(LOOKUP($D$73,HANDICAP!$A$3:$A$165,HANDICAP!$B$3:$B$165)))))</f>
        <v>584</v>
      </c>
      <c r="U135" s="17" t="str">
        <f>$C$92</f>
        <v>Chris Maddocks</v>
      </c>
      <c r="V135" s="17">
        <f>IF($N$92=0,0,($N$92+$M$92+$K$92+(3*(LOOKUP($D$92,HANDICAP!$A$3:$A$165,HANDICAP!$B$3:$B$165)))))</f>
        <v>626</v>
      </c>
      <c r="W135" s="17"/>
      <c r="X135" s="17"/>
      <c r="Y135" s="17" t="str">
        <f>$C$69</f>
        <v>Louise Roberts</v>
      </c>
      <c r="Z135" s="17">
        <f>IF($G$69=0,0,($G$69+(LOOKUP($D$69,HANDICAP!$A$3:$A$165,HANDICAP!$B$3:$B$165))))</f>
        <v>325</v>
      </c>
      <c r="AA135" s="17" t="str">
        <f>$C$97</f>
        <v>Karen Farmer</v>
      </c>
      <c r="AB135" s="17">
        <f>IF($H$97=0,0,($H$97+(LOOKUP($D$97,HANDICAP!$A$3:$A$165,HANDICAP!$B$3:$B$165))))</f>
        <v>204</v>
      </c>
      <c r="AC135" s="17" t="str">
        <f>$C$121</f>
        <v>Louise Roberts</v>
      </c>
      <c r="AD135" s="17">
        <f>IF($I$121=0,0,($I$121+(LOOKUP($D$121,HANDICAP!$A$3:$A$165,HANDICAP!$B$3:$B$165))))</f>
        <v>200</v>
      </c>
      <c r="AE135" s="17">
        <f>$C$140</f>
        <v>0</v>
      </c>
      <c r="AF135" s="17">
        <f>IF($K$140=0,0,($K$140+(LOOKUP($D$140,HANDICAP!$A$3:$A$165,HANDICAP!$B$3:$B$165))))</f>
        <v>0</v>
      </c>
      <c r="AG135" s="17">
        <f>$C$86</f>
        <v>0</v>
      </c>
      <c r="AH135" s="17">
        <f>IF($M$86=0,0,($M$86+(LOOKUP($D$86,HANDICAP!$A$3:$A$165,HANDICAP!$B$3:$B$165))))</f>
        <v>0</v>
      </c>
      <c r="AI135" s="17">
        <f>$C$171</f>
        <v>0</v>
      </c>
      <c r="AJ135" s="17">
        <f>IF($N$171=0,0,($N$171+(LOOKUP($D$171,HANDICAP!$A$3:$A$165,HANDICAP!$B$3:$B$165))))</f>
        <v>0</v>
      </c>
    </row>
    <row r="136" spans="1:36" ht="12.75" customHeight="1">
      <c r="A136" s="95">
        <f>PAIRS!A70</f>
        <v>64</v>
      </c>
      <c r="B136" s="17">
        <v>7</v>
      </c>
      <c r="C136" s="41">
        <f>PAIRS!C70</f>
        <v>0</v>
      </c>
      <c r="D136" s="41">
        <f>PAIRS!D70</f>
        <v>0</v>
      </c>
      <c r="E136" s="97">
        <f>PAIRS!G70</f>
        <v>0</v>
      </c>
      <c r="F136" s="99">
        <f>PAIRS!H70</f>
        <v>0</v>
      </c>
      <c r="G136" s="63">
        <f>PAIRS!I70</f>
        <v>0</v>
      </c>
      <c r="H136" s="38">
        <f>PAIRS!K70</f>
        <v>0</v>
      </c>
      <c r="I136" s="64">
        <f>PAIRS!M70</f>
        <v>0</v>
      </c>
      <c r="J136" s="93">
        <f>PAIRS!O70</f>
        <v>0</v>
      </c>
      <c r="K136" s="63">
        <f>PAIRS!P70</f>
        <v>0</v>
      </c>
      <c r="L136" s="93"/>
      <c r="M136" s="38">
        <f>PAIRS!R70</f>
        <v>0</v>
      </c>
      <c r="N136" s="64">
        <f>PAIRS!T70</f>
        <v>0</v>
      </c>
      <c r="O136" s="93">
        <f>PAIRS!V70</f>
        <v>0</v>
      </c>
      <c r="P136" s="93">
        <f>PAIRS!W70</f>
        <v>0</v>
      </c>
      <c r="S136" s="17" t="str">
        <f>$C$90</f>
        <v>Dave Goodwin</v>
      </c>
      <c r="T136" s="17">
        <f>IF($I$90=0,0,($G$90+$H$90+$I$90+(3*(LOOKUP($D$90,HANDICAP!$A$3:$A$165,HANDICAP!$B$3:$B$165)))))</f>
        <v>656</v>
      </c>
      <c r="U136" s="17" t="str">
        <f>$C$81</f>
        <v>Blake Colcombe</v>
      </c>
      <c r="V136" s="17">
        <f>IF($N$81=0,0,($N$81+$M$81+$K$81+(3*(LOOKUP($D$81,HANDICAP!$A$3:$A$165,HANDICAP!$B$3:$B$165)))))</f>
        <v>713</v>
      </c>
      <c r="W136" s="17"/>
      <c r="X136" s="17"/>
      <c r="Y136" s="17" t="str">
        <f>$C$151</f>
        <v>Danny Lalley</v>
      </c>
      <c r="Z136" s="17">
        <f>IF($G$151=0,0,($G$151+(LOOKUP($D$151,HANDICAP!$A$3:$A$165,HANDICAP!$B$3:$B$165))))</f>
        <v>222</v>
      </c>
      <c r="AA136" s="17">
        <f>$C$115</f>
        <v>0</v>
      </c>
      <c r="AB136" s="17">
        <f>IF($H$115=0,0,($H$115+(LOOKUP($D$115,HANDICAP!$A$3:$A$165,HANDICAP!$B$3:$B$165))))</f>
        <v>0</v>
      </c>
      <c r="AC136" s="17">
        <f>$C$114</f>
        <v>0</v>
      </c>
      <c r="AD136" s="17">
        <f>IF($I$114=0,0,($I$114+(LOOKUP($D$114,HANDICAP!$A$3:$A$165,HANDICAP!$B$3:$B$165))))</f>
        <v>0</v>
      </c>
      <c r="AE136" s="17" t="str">
        <f>$C$100</f>
        <v>Chris Lee</v>
      </c>
      <c r="AF136" s="17">
        <f>IF($K$100=0,0,($K$100+(LOOKUP($D$100,HANDICAP!$A$3:$A$165,HANDICAP!$B$3:$B$165))))</f>
        <v>246</v>
      </c>
      <c r="AG136" s="17" t="str">
        <f>$C$169</f>
        <v>Graham Harmer</v>
      </c>
      <c r="AH136" s="17">
        <f>IF($M$169=0,0,($M$169+(LOOKUP($D$169,HANDICAP!$A$3:$A$165,HANDICAP!$B$3:$B$165))))</f>
        <v>255</v>
      </c>
      <c r="AI136" s="17" t="str">
        <f>$C$41</f>
        <v>Pam Sharman</v>
      </c>
      <c r="AJ136" s="17">
        <f>IF($N$41=0,0,($N$41+(LOOKUP($D$41,HANDICAP!$A$3:$A$165,HANDICAP!$B$3:$B$165))))</f>
        <v>206</v>
      </c>
    </row>
    <row r="137" spans="1:36" ht="12.75" customHeight="1">
      <c r="A137" s="105"/>
      <c r="B137" s="17">
        <v>8</v>
      </c>
      <c r="C137" s="40">
        <f>PAIRS!E70</f>
        <v>0</v>
      </c>
      <c r="D137" s="40">
        <f>PAIRS!F70</f>
        <v>0</v>
      </c>
      <c r="E137" s="98"/>
      <c r="F137" s="100"/>
      <c r="G137" s="44">
        <f>PAIRS!J70</f>
        <v>0</v>
      </c>
      <c r="H137" s="40">
        <f>PAIRS!L70</f>
        <v>0</v>
      </c>
      <c r="I137" s="61">
        <f>PAIRS!N70</f>
        <v>0</v>
      </c>
      <c r="J137" s="94"/>
      <c r="K137" s="44">
        <f>PAIRS!Q70</f>
        <v>0</v>
      </c>
      <c r="L137" s="94"/>
      <c r="M137" s="40">
        <f>PAIRS!S70</f>
        <v>0</v>
      </c>
      <c r="N137" s="61">
        <f>PAIRS!U70</f>
        <v>0</v>
      </c>
      <c r="O137" s="94"/>
      <c r="P137" s="94"/>
      <c r="S137" s="17" t="str">
        <f>$C$122</f>
        <v>Dave Chapman</v>
      </c>
      <c r="T137" s="17">
        <f>IF($I$122=0,0,($G$122+$H$122+$I$122+(3*(LOOKUP($D$122,HANDICAP!$A$3:$A$165,HANDICAP!$B$3:$B$165)))))</f>
        <v>697</v>
      </c>
      <c r="U137" s="17" t="str">
        <f>$C$75</f>
        <v>Marilyn Codd</v>
      </c>
      <c r="V137" s="17">
        <f>IF($N$75=0,0,($N$75+$M$75+$K$75+(3*(LOOKUP($D$75,HANDICAP!$A$3:$A$165,HANDICAP!$B$3:$B$165)))))</f>
        <v>760</v>
      </c>
      <c r="W137" s="17"/>
      <c r="X137" s="17"/>
      <c r="Y137" s="17" t="str">
        <f>$C$132</f>
        <v>Chris Lee</v>
      </c>
      <c r="Z137" s="17">
        <f>IF($G$132=0,0,($G$132+(LOOKUP($D$132,HANDICAP!$A$3:$A$165,HANDICAP!$B$3:$B$165))))</f>
        <v>265</v>
      </c>
      <c r="AA137" s="17" t="str">
        <f>$C$75</f>
        <v>Marilyn Codd</v>
      </c>
      <c r="AB137" s="17">
        <f>IF($H$75=0,0,($H$75+(LOOKUP($D$75,HANDICAP!$A$3:$A$165,HANDICAP!$B$3:$B$165))))</f>
        <v>199</v>
      </c>
      <c r="AC137" s="17">
        <f>$C$86</f>
        <v>0</v>
      </c>
      <c r="AD137" s="17">
        <f>IF($I$86=0,0,($I$86+(LOOKUP($D$86,HANDICAP!$A$3:$A$165,HANDICAP!$B$3:$B$165))))</f>
        <v>0</v>
      </c>
      <c r="AE137" s="17" t="str">
        <f>$C$168</f>
        <v>Karen Farmer</v>
      </c>
      <c r="AF137" s="17">
        <f>IF($K$168=0,0,($K$168+(LOOKUP($D$168,HANDICAP!$A$3:$A$165,HANDICAP!$B$3:$B$165))))</f>
        <v>213</v>
      </c>
      <c r="AG137" s="17" t="str">
        <f>$C$90</f>
        <v>Dave Goodwin</v>
      </c>
      <c r="AH137" s="17">
        <f>IF($M$90=0,0,($M$90+(LOOKUP($D$90,HANDICAP!$A$3:$A$165,HANDICAP!$B$3:$B$165))))</f>
        <v>173</v>
      </c>
      <c r="AI137" s="17" t="str">
        <f>$C$68</f>
        <v>Gareth Roberts</v>
      </c>
      <c r="AJ137" s="17">
        <f>IF($N$68=0,0,($N$68+(LOOKUP($D$68,HANDICAP!$A$3:$A$165,HANDICAP!$B$3:$B$165))))</f>
        <v>177</v>
      </c>
    </row>
    <row r="138" spans="1:36" ht="12.75" customHeight="1">
      <c r="A138" s="95">
        <f>PAIRS!A71</f>
        <v>65</v>
      </c>
      <c r="B138" s="17">
        <v>7</v>
      </c>
      <c r="C138" s="41">
        <f>PAIRS!C71</f>
        <v>0</v>
      </c>
      <c r="D138" s="41">
        <f>PAIRS!D71</f>
        <v>0</v>
      </c>
      <c r="E138" s="97">
        <f>PAIRS!G71</f>
        <v>0</v>
      </c>
      <c r="F138" s="99">
        <f>PAIRS!H71</f>
        <v>0</v>
      </c>
      <c r="G138" s="63">
        <f>PAIRS!I71</f>
        <v>0</v>
      </c>
      <c r="H138" s="38">
        <f>PAIRS!K71</f>
        <v>0</v>
      </c>
      <c r="I138" s="64">
        <f>PAIRS!M71</f>
        <v>0</v>
      </c>
      <c r="J138" s="93">
        <f>PAIRS!O71</f>
        <v>0</v>
      </c>
      <c r="K138" s="63">
        <f>PAIRS!P71</f>
        <v>0</v>
      </c>
      <c r="L138" s="93"/>
      <c r="M138" s="38">
        <f>PAIRS!R71</f>
        <v>0</v>
      </c>
      <c r="N138" s="64">
        <f>PAIRS!T71</f>
        <v>0</v>
      </c>
      <c r="O138" s="93">
        <f>PAIRS!V71</f>
        <v>0</v>
      </c>
      <c r="P138" s="93">
        <f>PAIRS!W71</f>
        <v>0</v>
      </c>
      <c r="S138" s="17" t="str">
        <f>$C$174</f>
        <v>Gaje Ellis</v>
      </c>
      <c r="T138" s="17">
        <f>IF($I$174=0,0,($G$174+$H$174+$I$174+(3*(LOOKUP($D$174,HANDICAP!$A$3:$A$165,HANDICAP!$B$3:$B$165)))))</f>
        <v>561</v>
      </c>
      <c r="U138" s="17" t="str">
        <f>$C$120</f>
        <v>Kay Rogers</v>
      </c>
      <c r="V138" s="17">
        <f>IF($N$120=0,0,($N$120+$M$120+$K$120+(3*(LOOKUP($D$120,HANDICAP!$A$3:$A$165,HANDICAP!$B$3:$B$165)))))</f>
        <v>588</v>
      </c>
      <c r="W138" s="17"/>
      <c r="X138" s="17"/>
      <c r="Y138" s="17" t="str">
        <f>$C$93</f>
        <v>James Baker</v>
      </c>
      <c r="Z138" s="17">
        <f>IF($G$93=0,0,($G$93+(LOOKUP($D$93,HANDICAP!$A$3:$A$165,HANDICAP!$B$3:$B$165))))</f>
        <v>210</v>
      </c>
      <c r="AA138" s="17">
        <f>$C$173</f>
        <v>0</v>
      </c>
      <c r="AB138" s="17">
        <f>IF($H$173=0,0,($H$173+(LOOKUP($D$173,HANDICAP!$A$3:$A$165,HANDICAP!$B$3:$B$165))))</f>
        <v>0</v>
      </c>
      <c r="AC138" s="17">
        <f>$C$143</f>
        <v>0</v>
      </c>
      <c r="AD138" s="17">
        <f>IF($I$143=0,0,($I$143+(LOOKUP($D$143,HANDICAP!$A$3:$A$165,HANDICAP!$B$3:$B$165))))</f>
        <v>0</v>
      </c>
      <c r="AE138" s="17" t="str">
        <f>$C$107</f>
        <v>Paul Caddy</v>
      </c>
      <c r="AF138" s="17">
        <f>IF($K$107=0,0,($K$107+(LOOKUP($D$107,HANDICAP!$A$3:$A$165,HANDICAP!$B$3:$B$165))))</f>
        <v>242</v>
      </c>
      <c r="AG138" s="17">
        <f>$C$89</f>
        <v>0</v>
      </c>
      <c r="AH138" s="17">
        <f>IF($M$89=0,0,($M$89+(LOOKUP($D$89,HANDICAP!$A$3:$A$165,HANDICAP!$B$3:$B$165))))</f>
        <v>0</v>
      </c>
      <c r="AI138" s="17" t="str">
        <f>$C$49</f>
        <v>Craig Macpherson</v>
      </c>
      <c r="AJ138" s="17">
        <f>IF($N$49=0,0,($N$49+(LOOKUP($D$49,HANDICAP!$A$3:$A$165,HANDICAP!$B$3:$B$165))))</f>
        <v>248</v>
      </c>
    </row>
    <row r="139" spans="1:36" ht="12.75" customHeight="1">
      <c r="A139" s="105"/>
      <c r="B139" s="17">
        <v>8</v>
      </c>
      <c r="C139" s="40">
        <f>PAIRS!E71</f>
        <v>0</v>
      </c>
      <c r="D139" s="40">
        <f>PAIRS!F71</f>
        <v>0</v>
      </c>
      <c r="E139" s="98"/>
      <c r="F139" s="100"/>
      <c r="G139" s="44">
        <f>PAIRS!J71</f>
        <v>0</v>
      </c>
      <c r="H139" s="40">
        <f>PAIRS!L71</f>
        <v>0</v>
      </c>
      <c r="I139" s="61">
        <f>PAIRS!N71</f>
        <v>0</v>
      </c>
      <c r="J139" s="94"/>
      <c r="K139" s="44">
        <f>PAIRS!Q71</f>
        <v>0</v>
      </c>
      <c r="L139" s="94"/>
      <c r="M139" s="40">
        <f>PAIRS!S71</f>
        <v>0</v>
      </c>
      <c r="N139" s="61">
        <f>PAIRS!U71</f>
        <v>0</v>
      </c>
      <c r="O139" s="94"/>
      <c r="P139" s="94"/>
      <c r="S139" s="17" t="str">
        <f>$C$132</f>
        <v>Chris Lee</v>
      </c>
      <c r="T139" s="17">
        <f>IF($I$132=0,0,($G$132+$H$132+$I$132+(3*(LOOKUP($D$132,HANDICAP!$A$3:$A$165,HANDICAP!$B$3:$B$165)))))</f>
        <v>699</v>
      </c>
      <c r="U139" s="17" t="str">
        <f>$C$94</f>
        <v>Les Keates</v>
      </c>
      <c r="V139" s="17">
        <f>IF($N$94=0,0,($N$94+$M$94+$K$94+(3*(LOOKUP($D$94,HANDICAP!$A$3:$A$165,HANDICAP!$B$3:$B$165)))))</f>
        <v>611</v>
      </c>
      <c r="W139" s="17"/>
      <c r="X139" s="17"/>
      <c r="Y139" s="17">
        <f>$C$115</f>
        <v>0</v>
      </c>
      <c r="Z139" s="17">
        <f>IF($G$115=0,0,($G$115+(LOOKUP($D$115,HANDICAP!$A$3:$A$165,HANDICAP!$B$3:$B$165))))</f>
        <v>0</v>
      </c>
      <c r="AA139" s="17" t="str">
        <f>$C$177</f>
        <v>John Glasscoe</v>
      </c>
      <c r="AB139" s="17">
        <f>IF($H$177=0,0,($H$177+(LOOKUP($D$177,HANDICAP!$A$3:$A$165,HANDICAP!$B$3:$B$165))))</f>
        <v>226</v>
      </c>
      <c r="AC139" s="17" t="str">
        <f>$C$73</f>
        <v>Mike Codd</v>
      </c>
      <c r="AD139" s="17">
        <f>IF($I$73=0,0,($I$73+(LOOKUP($D$73,HANDICAP!$A$3:$A$165,HANDICAP!$B$3:$B$165))))</f>
        <v>167</v>
      </c>
      <c r="AE139" s="17">
        <f>$C$172</f>
        <v>0</v>
      </c>
      <c r="AF139" s="17">
        <f>IF($K$172=0,0,($K$172+(LOOKUP($D$172,HANDICAP!$A$3:$A$165,HANDICAP!$B$3:$B$165))))</f>
        <v>0</v>
      </c>
      <c r="AG139" s="17" t="str">
        <f>$C$130</f>
        <v>James Footner</v>
      </c>
      <c r="AH139" s="17">
        <f>IF($M$130=0,0,($M$130+(LOOKUP($D$130,HANDICAP!$A$3:$A$165,HANDICAP!$B$3:$B$165))))</f>
        <v>247</v>
      </c>
      <c r="AI139" s="17" t="str">
        <f>$C$79</f>
        <v>Shanine Gill</v>
      </c>
      <c r="AJ139" s="17">
        <f>IF($N$79=0,0,($N$79+(LOOKUP($D$79,HANDICAP!$A$3:$A$165,HANDICAP!$B$3:$B$165))))</f>
        <v>222</v>
      </c>
    </row>
    <row r="140" spans="1:36" ht="12.75" customHeight="1">
      <c r="A140" s="95">
        <f>PAIRS!A72</f>
        <v>66</v>
      </c>
      <c r="B140" s="17">
        <v>7</v>
      </c>
      <c r="C140" s="41">
        <f>PAIRS!C72</f>
        <v>0</v>
      </c>
      <c r="D140" s="41">
        <f>PAIRS!D72</f>
        <v>0</v>
      </c>
      <c r="E140" s="97">
        <f>PAIRS!G72</f>
        <v>0</v>
      </c>
      <c r="F140" s="99">
        <f>PAIRS!H72</f>
        <v>0</v>
      </c>
      <c r="G140" s="63">
        <f>PAIRS!I72</f>
        <v>0</v>
      </c>
      <c r="H140" s="38">
        <f>PAIRS!K72</f>
        <v>0</v>
      </c>
      <c r="I140" s="64">
        <f>PAIRS!M72</f>
        <v>0</v>
      </c>
      <c r="J140" s="93">
        <f>PAIRS!O72</f>
        <v>0</v>
      </c>
      <c r="K140" s="63">
        <f>PAIRS!P72</f>
        <v>0</v>
      </c>
      <c r="L140" s="93"/>
      <c r="M140" s="38">
        <f>PAIRS!R72</f>
        <v>0</v>
      </c>
      <c r="N140" s="64">
        <f>PAIRS!T72</f>
        <v>0</v>
      </c>
      <c r="O140" s="93">
        <f>PAIRS!V72</f>
        <v>0</v>
      </c>
      <c r="P140" s="93">
        <f>PAIRS!W72</f>
        <v>0</v>
      </c>
      <c r="S140" s="17">
        <f>$C$143</f>
        <v>0</v>
      </c>
      <c r="T140" s="17">
        <f>IF($I$143=0,0,($G$143+$H$143+$I$143+(3*(LOOKUP($D$143,HANDICAP!$A$3:$A$165,HANDICAP!$B$3:$B$165)))))</f>
        <v>0</v>
      </c>
      <c r="U140" s="17" t="str">
        <f>$C$158</f>
        <v>Sue Langdon</v>
      </c>
      <c r="V140" s="17">
        <f>IF($N$158=0,0,($N$158+$M$158+$K$158+(3*(LOOKUP($D$158,HANDICAP!$A$3:$A$165,HANDICAP!$B$3:$B$165)))))</f>
        <v>668</v>
      </c>
      <c r="W140" s="17"/>
      <c r="X140" s="17"/>
      <c r="Y140" s="17" t="str">
        <f>$C$78</f>
        <v>Judy Moffitt</v>
      </c>
      <c r="Z140" s="17">
        <f>IF($G$78=0,0,($G$78+(LOOKUP($D$78,HANDICAP!$A$3:$A$165,HANDICAP!$B$3:$B$165))))</f>
        <v>221</v>
      </c>
      <c r="AA140" s="17">
        <f>$C$143</f>
        <v>0</v>
      </c>
      <c r="AB140" s="17">
        <f>IF($H$143=0,0,($H$143+(LOOKUP($D$143,HANDICAP!$A$3:$A$165,HANDICAP!$B$3:$B$165))))</f>
        <v>0</v>
      </c>
      <c r="AC140" s="17" t="str">
        <f>$C$125</f>
        <v>Olivia Townsend</v>
      </c>
      <c r="AD140" s="17">
        <f>IF($I$125=0,0,($I$125+(LOOKUP($D$125,HANDICAP!$A$3:$A$165,HANDICAP!$B$3:$B$165))))</f>
        <v>248</v>
      </c>
      <c r="AE140" s="17" t="str">
        <f>$C$101</f>
        <v>Mike Williams</v>
      </c>
      <c r="AF140" s="17">
        <f>IF($K$101=0,0,($K$101+(LOOKUP($D$101,HANDICAP!$A$3:$A$165,HANDICAP!$B$3:$B$165))))</f>
        <v>198</v>
      </c>
      <c r="AG140" s="17">
        <f>$C$139</f>
        <v>0</v>
      </c>
      <c r="AH140" s="17">
        <f>IF($M$139=0,0,($M$139+(LOOKUP($D$139,HANDICAP!$A$3:$A$165,HANDICAP!$B$3:$B$165))))</f>
        <v>0</v>
      </c>
      <c r="AI140" s="17" t="str">
        <f>$C$165</f>
        <v>Ade French</v>
      </c>
      <c r="AJ140" s="17">
        <f>IF($N$165=0,0,($N$165+(LOOKUP($D$165,HANDICAP!$A$3:$A$165,HANDICAP!$B$3:$B$165))))</f>
        <v>258</v>
      </c>
    </row>
    <row r="141" spans="1:36" ht="12.75" customHeight="1">
      <c r="A141" s="105"/>
      <c r="B141" s="17">
        <v>8</v>
      </c>
      <c r="C141" s="40">
        <f>PAIRS!E72</f>
        <v>0</v>
      </c>
      <c r="D141" s="40">
        <f>PAIRS!F72</f>
        <v>0</v>
      </c>
      <c r="E141" s="106"/>
      <c r="F141" s="100"/>
      <c r="G141" s="44">
        <f>PAIRS!J72</f>
        <v>0</v>
      </c>
      <c r="H141" s="40">
        <f>PAIRS!L72</f>
        <v>0</v>
      </c>
      <c r="I141" s="61">
        <f>PAIRS!N72</f>
        <v>0</v>
      </c>
      <c r="J141" s="94"/>
      <c r="K141" s="44">
        <f>PAIRS!Q72</f>
        <v>0</v>
      </c>
      <c r="L141" s="94"/>
      <c r="M141" s="40">
        <f>PAIRS!S72</f>
        <v>0</v>
      </c>
      <c r="N141" s="61">
        <f>PAIRS!U72</f>
        <v>0</v>
      </c>
      <c r="O141" s="94"/>
      <c r="P141" s="94"/>
      <c r="S141" s="17" t="str">
        <f>$C$156</f>
        <v>Sandy Church</v>
      </c>
      <c r="T141" s="17">
        <f>IF($I$156=0,0,($G$156+$H$156+$I$156+(3*(LOOKUP($D$156,HANDICAP!$A$3:$A$165,HANDICAP!$B$3:$B$165)))))</f>
        <v>630</v>
      </c>
      <c r="U141" s="17" t="str">
        <f>$C$103</f>
        <v>Tony Lee</v>
      </c>
      <c r="V141" s="17">
        <f>IF($N$103=0,0,($N$103+$M$103+$K$103+(3*(LOOKUP($D$103,HANDICAP!$A$3:$A$165,HANDICAP!$B$3:$B$165)))))</f>
        <v>742</v>
      </c>
      <c r="W141" s="17"/>
      <c r="X141" s="17"/>
      <c r="Y141" s="17" t="str">
        <f>$C$118</f>
        <v>Gareth Roberts</v>
      </c>
      <c r="Z141" s="17">
        <f>IF($G$118=0,0,($G$118+(LOOKUP($D$118,HANDICAP!$A$3:$A$165,HANDICAP!$B$3:$B$165))))</f>
        <v>247</v>
      </c>
      <c r="AA141" s="17" t="str">
        <f>$C$160</f>
        <v>Kylie Bromley</v>
      </c>
      <c r="AB141" s="17">
        <f>IF($H$160=0,0,($H$160+(LOOKUP($D$160,HANDICAP!$A$3:$A$165,HANDICAP!$B$3:$B$165))))</f>
        <v>230</v>
      </c>
      <c r="AC141" s="17" t="str">
        <f>$C$75</f>
        <v>Marilyn Codd</v>
      </c>
      <c r="AD141" s="17">
        <f>IF($I$75=0,0,($I$75+(LOOKUP($D$75,HANDICAP!$A$3:$A$165,HANDICAP!$B$3:$B$165))))</f>
        <v>206</v>
      </c>
      <c r="AE141" s="17" t="str">
        <f>$C$165</f>
        <v>Ade French</v>
      </c>
      <c r="AF141" s="17">
        <f>IF($K$165=0,0,($K$165+(LOOKUP($D$165,HANDICAP!$A$3:$A$165,HANDICAP!$B$3:$B$165))))</f>
        <v>251</v>
      </c>
      <c r="AG141" s="17" t="str">
        <f>$C$39</f>
        <v>Julie Crisp</v>
      </c>
      <c r="AH141" s="17">
        <f>IF($M$39=0,0,($M$39+(LOOKUP($D$39,HANDICAP!$A$3:$A$165,HANDICAP!$B$3:$B$165))))</f>
        <v>239</v>
      </c>
      <c r="AI141" s="17" t="str">
        <f>$C$81</f>
        <v>Blake Colcombe</v>
      </c>
      <c r="AJ141" s="17">
        <f>IF($N$81=0,0,($N$81+(LOOKUP($D$81,HANDICAP!$A$3:$A$165,HANDICAP!$B$3:$B$165))))</f>
        <v>193</v>
      </c>
    </row>
    <row r="142" spans="1:36" ht="12.75" customHeight="1">
      <c r="A142" s="95">
        <f>PAIRS!A73</f>
        <v>67</v>
      </c>
      <c r="B142" s="17">
        <v>7</v>
      </c>
      <c r="C142" s="41">
        <f>PAIRS!C73</f>
        <v>0</v>
      </c>
      <c r="D142" s="41">
        <f>PAIRS!D73</f>
        <v>0</v>
      </c>
      <c r="E142" s="97">
        <f>PAIRS!G73</f>
        <v>0</v>
      </c>
      <c r="F142" s="99">
        <f>PAIRS!H73</f>
        <v>0</v>
      </c>
      <c r="G142" s="63">
        <f>PAIRS!I73</f>
        <v>0</v>
      </c>
      <c r="H142" s="38">
        <f>PAIRS!K73</f>
        <v>0</v>
      </c>
      <c r="I142" s="64">
        <f>PAIRS!M73</f>
        <v>0</v>
      </c>
      <c r="J142" s="93">
        <f>PAIRS!O73</f>
        <v>0</v>
      </c>
      <c r="K142" s="63">
        <f>PAIRS!P73</f>
        <v>0</v>
      </c>
      <c r="L142" s="93"/>
      <c r="M142" s="38">
        <f>PAIRS!R73</f>
        <v>0</v>
      </c>
      <c r="N142" s="64">
        <f>PAIRS!T73</f>
        <v>0</v>
      </c>
      <c r="O142" s="93">
        <f>PAIRS!V73</f>
        <v>0</v>
      </c>
      <c r="P142" s="93">
        <f>PAIRS!W73</f>
        <v>0</v>
      </c>
      <c r="S142" s="17" t="str">
        <f>$C$126</f>
        <v>Dan Pearce</v>
      </c>
      <c r="T142" s="17">
        <f>IF($I$126=0,0,($G$126+$H$126+$I$126+(3*(LOOKUP($D$126,HANDICAP!$A$3:$A$165,HANDICAP!$B$3:$B$165)))))</f>
        <v>588</v>
      </c>
      <c r="U142" s="17" t="str">
        <f>$C$123</f>
        <v>John Glasscoe</v>
      </c>
      <c r="V142" s="17">
        <f>IF($N$123=0,0,($N$123+$M$123+$K$123+(3*(LOOKUP($D$123,HANDICAP!$A$3:$A$165,HANDICAP!$B$3:$B$165)))))</f>
        <v>666</v>
      </c>
      <c r="W142" s="17"/>
      <c r="X142" s="17"/>
      <c r="Y142" s="17" t="str">
        <f>$C$49</f>
        <v>Craig Macpherson</v>
      </c>
      <c r="Z142" s="17">
        <f>IF($G$49=0,0,($G$49+(LOOKUP($D$49,HANDICAP!$A$3:$A$165,HANDICAP!$B$3:$B$165))))</f>
        <v>257</v>
      </c>
      <c r="AA142" s="17" t="str">
        <f>$C$83</f>
        <v>Tony Lee</v>
      </c>
      <c r="AB142" s="17">
        <f>IF($H$83=0,0,($H$83+(LOOKUP($D$83,HANDICAP!$A$3:$A$165,HANDICAP!$B$3:$B$165))))</f>
        <v>249</v>
      </c>
      <c r="AC142" s="17">
        <f>$C$87</f>
        <v>0</v>
      </c>
      <c r="AD142" s="17">
        <f>IF($I$87=0,0,($I$87+(LOOKUP($D$87,HANDICAP!$A$3:$A$165,HANDICAP!$B$3:$B$165))))</f>
        <v>0</v>
      </c>
      <c r="AE142" s="17" t="str">
        <f>$C$158</f>
        <v>Sue Langdon</v>
      </c>
      <c r="AF142" s="17">
        <f>IF($K$158=0,0,($K$158+(LOOKUP($D$158,HANDICAP!$A$3:$A$165,HANDICAP!$B$3:$B$165))))</f>
        <v>206</v>
      </c>
      <c r="AG142" s="17" t="str">
        <f>$C$126</f>
        <v>Dan Pearce</v>
      </c>
      <c r="AH142" s="17">
        <f>IF($M$126=0,0,($M$126+(LOOKUP($D$126,HANDICAP!$A$3:$A$165,HANDICAP!$B$3:$B$165))))</f>
        <v>186</v>
      </c>
      <c r="AI142" s="17" t="str">
        <f>$C$84</f>
        <v>Shay Lowthian</v>
      </c>
      <c r="AJ142" s="17">
        <f>IF($N$84=0,0,($N$84+(LOOKUP($D$84,HANDICAP!$A$3:$A$165,HANDICAP!$B$3:$B$165))))</f>
        <v>179</v>
      </c>
    </row>
    <row r="143" spans="1:36" ht="12.75" customHeight="1">
      <c r="A143" s="105"/>
      <c r="B143" s="17">
        <v>8</v>
      </c>
      <c r="C143" s="40">
        <f>PAIRS!E73</f>
        <v>0</v>
      </c>
      <c r="D143" s="40">
        <f>PAIRS!F73</f>
        <v>0</v>
      </c>
      <c r="E143" s="98"/>
      <c r="F143" s="100"/>
      <c r="G143" s="44">
        <f>PAIRS!J73</f>
        <v>0</v>
      </c>
      <c r="H143" s="40">
        <f>PAIRS!L73</f>
        <v>0</v>
      </c>
      <c r="I143" s="61">
        <f>PAIRS!N73</f>
        <v>0</v>
      </c>
      <c r="J143" s="94"/>
      <c r="K143" s="44">
        <f>PAIRS!Q73</f>
        <v>0</v>
      </c>
      <c r="L143" s="94"/>
      <c r="M143" s="40">
        <f>PAIRS!S73</f>
        <v>0</v>
      </c>
      <c r="N143" s="61">
        <f>PAIRS!U73</f>
        <v>0</v>
      </c>
      <c r="O143" s="94"/>
      <c r="P143" s="94"/>
      <c r="S143" s="17" t="str">
        <f>$C$121</f>
        <v>Louise Roberts</v>
      </c>
      <c r="T143" s="17">
        <f>IF($I$121=0,0,($G$121+$H$121+$I$121+(3*(LOOKUP($D$121,HANDICAP!$A$3:$A$165,HANDICAP!$B$3:$B$165)))))</f>
        <v>682</v>
      </c>
      <c r="U143" s="17" t="str">
        <f>$C$131</f>
        <v>Mark Patrick</v>
      </c>
      <c r="V143" s="17">
        <f>IF($N$131=0,0,($N$131+$M$131+$K$131+(3*(LOOKUP($D$131,HANDICAP!$A$3:$A$165,HANDICAP!$B$3:$B$165)))))</f>
        <v>595</v>
      </c>
      <c r="W143" s="17"/>
      <c r="X143" s="17"/>
      <c r="Y143" s="17" t="str">
        <f>$C$108</f>
        <v>Hazel Adams</v>
      </c>
      <c r="Z143" s="17">
        <f>IF($G$108=0,0,($G$108+(LOOKUP($D$108,HANDICAP!$A$3:$A$165,HANDICAP!$B$3:$B$165))))</f>
        <v>166</v>
      </c>
      <c r="AA143" s="17">
        <f>$C$144</f>
        <v>0</v>
      </c>
      <c r="AB143" s="17">
        <f>IF($H$144=0,0,($H$144+(LOOKUP($D$144,HANDICAP!$A$3:$A$165,HANDICAP!$B$3:$B$165))))</f>
        <v>0</v>
      </c>
      <c r="AC143" s="17">
        <f>$C$171</f>
        <v>0</v>
      </c>
      <c r="AD143" s="17">
        <f>IF($I$171=0,0,($I$171+(LOOKUP($D$171,HANDICAP!$A$3:$A$165,HANDICAP!$B$3:$B$165))))</f>
        <v>0</v>
      </c>
      <c r="AE143" s="17">
        <f>$C$173</f>
        <v>0</v>
      </c>
      <c r="AF143" s="17">
        <f>IF($K$173=0,0,($K$173+(LOOKUP($D$173,HANDICAP!$A$3:$A$165,HANDICAP!$B$3:$B$165))))</f>
        <v>0</v>
      </c>
      <c r="AG143" s="17" t="str">
        <f>$C$124</f>
        <v>Lee Townsend</v>
      </c>
      <c r="AH143" s="17">
        <f>IF($M$124=0,0,($M$124+(LOOKUP($D$124,HANDICAP!$A$3:$A$165,HANDICAP!$B$3:$B$165))))</f>
        <v>206</v>
      </c>
      <c r="AI143" s="17">
        <f>$C$135</f>
        <v>0</v>
      </c>
      <c r="AJ143" s="17">
        <f>IF($N$135=0,0,($N$135+(LOOKUP($D$135,HANDICAP!$A$3:$A$165,HANDICAP!$B$3:$B$165))))</f>
        <v>0</v>
      </c>
    </row>
    <row r="144" spans="1:36" ht="12.75" customHeight="1">
      <c r="A144" s="95">
        <f>PAIRS!A74</f>
        <v>68</v>
      </c>
      <c r="B144" s="17">
        <v>7</v>
      </c>
      <c r="C144" s="41">
        <f>PAIRS!C74</f>
        <v>0</v>
      </c>
      <c r="D144" s="41">
        <f>PAIRS!D74</f>
        <v>0</v>
      </c>
      <c r="E144" s="97">
        <f>PAIRS!G74</f>
        <v>0</v>
      </c>
      <c r="F144" s="99">
        <f>PAIRS!H74</f>
        <v>0</v>
      </c>
      <c r="G144" s="63">
        <f>PAIRS!I74</f>
        <v>0</v>
      </c>
      <c r="H144" s="38">
        <f>PAIRS!K74</f>
        <v>0</v>
      </c>
      <c r="I144" s="64">
        <f>PAIRS!M74</f>
        <v>0</v>
      </c>
      <c r="J144" s="93">
        <f>PAIRS!O74</f>
        <v>0</v>
      </c>
      <c r="K144" s="63">
        <f>PAIRS!P74</f>
        <v>0</v>
      </c>
      <c r="L144" s="93"/>
      <c r="M144" s="38">
        <f>PAIRS!R74</f>
        <v>0</v>
      </c>
      <c r="N144" s="64">
        <f>PAIRS!T74</f>
        <v>0</v>
      </c>
      <c r="O144" s="93">
        <f>PAIRS!V74</f>
        <v>0</v>
      </c>
      <c r="P144" s="93">
        <f>PAIRS!W74</f>
        <v>0</v>
      </c>
      <c r="S144" s="17" t="str">
        <f>$C$133</f>
        <v>Carrianne Rogers</v>
      </c>
      <c r="T144" s="17">
        <f>IF($I$133=0,0,($G$133+$H$133+$I$133+(3*(LOOKUP($D$133,HANDICAP!$A$3:$A$165,HANDICAP!$B$3:$B$165)))))</f>
        <v>714</v>
      </c>
      <c r="U144" s="17" t="str">
        <f>$C$122</f>
        <v>Dave Chapman</v>
      </c>
      <c r="V144" s="17">
        <f>IF($N$122=0,0,($N$122+$M$122+$K$122+(3*(LOOKUP($D$122,HANDICAP!$A$3:$A$165,HANDICAP!$B$3:$B$165)))))</f>
        <v>627</v>
      </c>
      <c r="W144" s="17"/>
      <c r="X144" s="17"/>
      <c r="Y144" s="17" t="str">
        <f>$C$120</f>
        <v>Kay Rogers</v>
      </c>
      <c r="Z144" s="17">
        <f>IF($G$120=0,0,($G$120+(LOOKUP($D$120,HANDICAP!$A$3:$A$165,HANDICAP!$B$3:$B$165))))</f>
        <v>213</v>
      </c>
      <c r="AA144" s="17" t="str">
        <f>$C$94</f>
        <v>Les Keates</v>
      </c>
      <c r="AB144" s="17">
        <f>IF($H$94=0,0,($H$94+(LOOKUP($D$94,HANDICAP!$A$3:$A$165,HANDICAP!$B$3:$B$165))))</f>
        <v>187</v>
      </c>
      <c r="AC144" s="17">
        <f>$C$116</f>
        <v>0</v>
      </c>
      <c r="AD144" s="17">
        <f>IF($I$116=0,0,($I$116+(LOOKUP($D$116,HANDICAP!$A$3:$A$165,HANDICAP!$B$3:$B$165))))</f>
        <v>0</v>
      </c>
      <c r="AE144" s="17">
        <f>$C$115</f>
        <v>0</v>
      </c>
      <c r="AF144" s="17">
        <f>IF($K$115=0,0,($K$115+(LOOKUP($D$115,HANDICAP!$A$3:$A$165,HANDICAP!$B$3:$B$165))))</f>
        <v>0</v>
      </c>
      <c r="AG144" s="17" t="str">
        <f>$C$165</f>
        <v>Ade French</v>
      </c>
      <c r="AH144" s="17">
        <f>IF($M$165=0,0,($M$165+(LOOKUP($D$165,HANDICAP!$A$3:$A$165,HANDICAP!$B$3:$B$165))))</f>
        <v>198</v>
      </c>
      <c r="AI144" s="17" t="str">
        <f>$C$121</f>
        <v>Louise Roberts</v>
      </c>
      <c r="AJ144" s="17">
        <f>IF($N$121=0,0,($N$121+(LOOKUP($D$121,HANDICAP!$A$3:$A$165,HANDICAP!$B$3:$B$165))))</f>
        <v>238</v>
      </c>
    </row>
    <row r="145" spans="1:36" ht="12.75" customHeight="1">
      <c r="A145" s="105"/>
      <c r="B145" s="17">
        <v>8</v>
      </c>
      <c r="C145" s="40">
        <f>PAIRS!E74</f>
        <v>0</v>
      </c>
      <c r="D145" s="40">
        <f>PAIRS!F74</f>
        <v>0</v>
      </c>
      <c r="E145" s="98"/>
      <c r="F145" s="100"/>
      <c r="G145" s="44">
        <f>PAIRS!J74</f>
        <v>0</v>
      </c>
      <c r="H145" s="40">
        <f>PAIRS!L74</f>
        <v>0</v>
      </c>
      <c r="I145" s="61">
        <f>PAIRS!N74</f>
        <v>0</v>
      </c>
      <c r="J145" s="94"/>
      <c r="K145" s="44">
        <f>PAIRS!Q74</f>
        <v>0</v>
      </c>
      <c r="L145" s="94"/>
      <c r="M145" s="40">
        <f>PAIRS!S74</f>
        <v>0</v>
      </c>
      <c r="N145" s="61">
        <f>PAIRS!U74</f>
        <v>0</v>
      </c>
      <c r="O145" s="94"/>
      <c r="P145" s="94"/>
      <c r="S145" s="17" t="str">
        <f>$C$94</f>
        <v>Les Keates</v>
      </c>
      <c r="T145" s="17">
        <f>IF($I$94=0,0,($G$94+$H$94+$I$94+(3*(LOOKUP($D$94,HANDICAP!$A$3:$A$165,HANDICAP!$B$3:$B$165)))))</f>
        <v>609</v>
      </c>
      <c r="U145" s="17">
        <f>$C$137</f>
        <v>0</v>
      </c>
      <c r="V145" s="17">
        <f>IF($N$137=0,0,($N$137+$M$137+$K$137+(3*(LOOKUP($D$137,HANDICAP!$A$3:$A$165,HANDICAP!$B$3:$B$165)))))</f>
        <v>0</v>
      </c>
      <c r="W145" s="17"/>
      <c r="X145" s="17"/>
      <c r="Y145" s="17">
        <f>$C$140</f>
        <v>0</v>
      </c>
      <c r="Z145" s="17">
        <f>IF($G$140=0,0,($G$140+(LOOKUP($D$140,HANDICAP!$A$3:$A$165,HANDICAP!$B$3:$B$165))))</f>
        <v>0</v>
      </c>
      <c r="AA145" s="17" t="str">
        <f>$C$64</f>
        <v>Dave Connor</v>
      </c>
      <c r="AB145" s="17">
        <f>IF($H$64=0,0,($H$64+(LOOKUP($D$64,HANDICAP!$A$3:$A$165,HANDICAP!$B$3:$B$165))))</f>
        <v>155</v>
      </c>
      <c r="AC145" s="17" t="str">
        <f>$C$70</f>
        <v>Bruce Moffitt</v>
      </c>
      <c r="AD145" s="17">
        <f>IF($I$70=0,0,($I$70+(LOOKUP($D$70,HANDICAP!$A$3:$A$165,HANDICAP!$B$3:$B$165))))</f>
        <v>278</v>
      </c>
      <c r="AE145" s="17" t="str">
        <f>$C$113</f>
        <v>Logan Ellis</v>
      </c>
      <c r="AF145" s="17">
        <f>IF($K$113=0,0,($K$113+(LOOKUP($D$113,HANDICAP!$A$3:$A$165,HANDICAP!$B$3:$B$165))))</f>
        <v>191</v>
      </c>
      <c r="AG145" s="17" t="str">
        <f>$C$92</f>
        <v>Chris Maddocks</v>
      </c>
      <c r="AH145" s="17">
        <f>IF($M$92=0,0,($M$92+(LOOKUP($D$92,HANDICAP!$A$3:$A$165,HANDICAP!$B$3:$B$165))))</f>
        <v>201</v>
      </c>
      <c r="AI145" s="17">
        <f>$C$29</f>
        <v>0</v>
      </c>
      <c r="AJ145" s="17">
        <f>IF($N$29=0,0,($N$29+(LOOKUP($D$29,HANDICAP!$A$3:$A$165,HANDICAP!$B$3:$B$165))))</f>
        <v>0</v>
      </c>
    </row>
    <row r="146" spans="1:36" ht="12.75" customHeight="1">
      <c r="A146" s="95">
        <f>PAIRS!A75</f>
        <v>69</v>
      </c>
      <c r="B146" s="17"/>
      <c r="C146" s="41">
        <f>PAIRS!C75</f>
        <v>0</v>
      </c>
      <c r="D146" s="41">
        <f>PAIRS!D75</f>
        <v>0</v>
      </c>
      <c r="E146" s="97">
        <f>PAIRS!G75</f>
        <v>0</v>
      </c>
      <c r="F146" s="97">
        <f>PAIRS!H75</f>
        <v>0</v>
      </c>
      <c r="G146" s="63">
        <f>PAIRS!I75</f>
        <v>0</v>
      </c>
      <c r="H146" s="38">
        <f>PAIRS!K75</f>
        <v>0</v>
      </c>
      <c r="I146" s="64">
        <f>PAIRS!M75</f>
        <v>0</v>
      </c>
      <c r="J146" s="93">
        <f>PAIRS!O75</f>
        <v>0</v>
      </c>
      <c r="K146" s="63">
        <f>PAIRS!P75</f>
        <v>0</v>
      </c>
      <c r="L146" s="93"/>
      <c r="M146" s="38">
        <f>PAIRS!R75</f>
        <v>0</v>
      </c>
      <c r="N146" s="64">
        <f>PAIRS!T75</f>
        <v>0</v>
      </c>
      <c r="O146" s="93">
        <f>PAIRS!V75</f>
        <v>0</v>
      </c>
      <c r="P146" s="93">
        <f>PAIRS!W75</f>
        <v>0</v>
      </c>
      <c r="S146" s="17" t="str">
        <f>$C$76</f>
        <v>Steve Gill</v>
      </c>
      <c r="T146" s="17">
        <f>IF($I$76=0,0,($G$76+$H$76+$I$76+(3*(LOOKUP($D$76,HANDICAP!$A$3:$A$165,HANDICAP!$B$3:$B$165)))))</f>
        <v>612</v>
      </c>
      <c r="U146" s="17" t="str">
        <f>$C$66</f>
        <v>Chris Maddocks</v>
      </c>
      <c r="V146" s="17">
        <f>IF($N$66=0,0,($N$66+$M$66+$K$66+(3*(LOOKUP($D$66,HANDICAP!$A$3:$A$165,HANDICAP!$B$3:$B$165)))))</f>
        <v>688</v>
      </c>
      <c r="W146" s="17"/>
      <c r="X146" s="17"/>
      <c r="Y146" s="17" t="str">
        <f>$C$164</f>
        <v>Hazel Adams</v>
      </c>
      <c r="Z146" s="17">
        <f>IF($G$164=0,0,($G$164+(LOOKUP($D$164,HANDICAP!$A$3:$A$165,HANDICAP!$B$3:$B$165))))</f>
        <v>221</v>
      </c>
      <c r="AA146" s="17" t="str">
        <f>$C$124</f>
        <v>Lee Townsend</v>
      </c>
      <c r="AB146" s="17">
        <f>IF($H$124=0,0,($H$124+(LOOKUP($D$124,HANDICAP!$A$3:$A$165,HANDICAP!$B$3:$B$165))))</f>
        <v>176</v>
      </c>
      <c r="AC146" s="17" t="str">
        <f>$C$76</f>
        <v>Steve Gill</v>
      </c>
      <c r="AD146" s="17">
        <f>IF($I$76=0,0,($I$76+(LOOKUP($D$76,HANDICAP!$A$3:$A$165,HANDICAP!$B$3:$B$165))))</f>
        <v>188</v>
      </c>
      <c r="AE146" s="17" t="str">
        <f>$C$66</f>
        <v>Chris Maddocks</v>
      </c>
      <c r="AF146" s="17">
        <f>IF($K$66=0,0,($K$66+(LOOKUP($D$66,HANDICAP!$A$3:$A$165,HANDICAP!$B$3:$B$165))))</f>
        <v>228</v>
      </c>
      <c r="AG146" s="17" t="str">
        <f>$C$91</f>
        <v>Steve Williams</v>
      </c>
      <c r="AH146" s="17">
        <f>IF($M$91=0,0,($M$91+(LOOKUP($D$91,HANDICAP!$A$3:$A$165,HANDICAP!$B$3:$B$165))))</f>
        <v>213</v>
      </c>
      <c r="AI146" s="17" t="str">
        <f>$C$75</f>
        <v>Marilyn Codd</v>
      </c>
      <c r="AJ146" s="17">
        <f>IF($N$75=0,0,($N$75+(LOOKUP($D$75,HANDICAP!$A$3:$A$165,HANDICAP!$B$3:$B$165))))</f>
        <v>258</v>
      </c>
    </row>
    <row r="147" spans="1:36" ht="12.75" customHeight="1">
      <c r="A147" s="105"/>
      <c r="B147" s="17"/>
      <c r="C147" s="40">
        <f>PAIRS!E75</f>
        <v>0</v>
      </c>
      <c r="D147" s="40">
        <f>PAIRS!F75</f>
        <v>0</v>
      </c>
      <c r="E147" s="98"/>
      <c r="F147" s="98"/>
      <c r="G147" s="44">
        <f>PAIRS!J75</f>
        <v>0</v>
      </c>
      <c r="H147" s="40">
        <f>PAIRS!L75</f>
        <v>0</v>
      </c>
      <c r="I147" s="61">
        <f>PAIRS!N75</f>
        <v>0</v>
      </c>
      <c r="J147" s="94"/>
      <c r="K147" s="44">
        <f>PAIRS!Q75</f>
        <v>0</v>
      </c>
      <c r="L147" s="94"/>
      <c r="M147" s="40">
        <f>PAIRS!S75</f>
        <v>0</v>
      </c>
      <c r="N147" s="61">
        <f>PAIRS!U75</f>
        <v>0</v>
      </c>
      <c r="O147" s="94"/>
      <c r="P147" s="94"/>
      <c r="S147" s="17">
        <f>$C$147</f>
        <v>0</v>
      </c>
      <c r="T147" s="17">
        <f>IF($I$147=0,0,($G$147+$H$147+$I$147+(3*(LOOKUP($D$147,HANDICAP!$A$3:$A$165,HANDICAP!$B$3:$B$165)))))</f>
        <v>0</v>
      </c>
      <c r="U147" s="17" t="str">
        <f>$C$70</f>
        <v>Bruce Moffitt</v>
      </c>
      <c r="V147" s="17">
        <f>IF($N$70=0,0,($N$70+$M$70+$K$70+(3*(LOOKUP($D$70,HANDICAP!$A$3:$A$165,HANDICAP!$B$3:$B$165)))))</f>
        <v>692</v>
      </c>
      <c r="W147" s="17"/>
      <c r="X147" s="17"/>
      <c r="Y147" s="17">
        <f>$C$63</f>
        <v>0</v>
      </c>
      <c r="Z147" s="17">
        <f>IF($G$63=0,0,($G$63+(LOOKUP($D$63,HANDICAP!$A$3:$A$165,HANDICAP!$B$3:$B$165))))</f>
        <v>0</v>
      </c>
      <c r="AA147" s="17" t="str">
        <f>$C$84</f>
        <v>Shay Lowthian</v>
      </c>
      <c r="AB147" s="17">
        <f>IF($H$84=0,0,($H$84+(LOOKUP($D$84,HANDICAP!$A$3:$A$165,HANDICAP!$B$3:$B$165))))</f>
        <v>198</v>
      </c>
      <c r="AC147" s="17">
        <f>$C$147</f>
        <v>0</v>
      </c>
      <c r="AD147" s="17">
        <f>IF($I$147=0,0,($I$147+(LOOKUP($D$147,HANDICAP!$A$3:$A$165,HANDICAP!$B$3:$B$165))))</f>
        <v>0</v>
      </c>
      <c r="AE147" s="17" t="str">
        <f>$C$103</f>
        <v>Tony Lee</v>
      </c>
      <c r="AF147" s="17">
        <f>IF($K$103=0,0,($K$103+(LOOKUP($D$103,HANDICAP!$A$3:$A$165,HANDICAP!$B$3:$B$165))))</f>
        <v>257</v>
      </c>
      <c r="AG147" s="17">
        <f>$C$62</f>
        <v>0</v>
      </c>
      <c r="AH147" s="17">
        <f>IF($M$62=0,0,($M$62+(LOOKUP($D$62,HANDICAP!$A$3:$A$165,HANDICAP!$B$3:$B$165))))</f>
        <v>0</v>
      </c>
      <c r="AI147" s="17" t="str">
        <f>$C$154</f>
        <v>Dionne Lalley</v>
      </c>
      <c r="AJ147" s="17">
        <f>IF($N$154=0,0,($N$154+(LOOKUP($D$154,HANDICAP!$A$3:$A$165,HANDICAP!$B$3:$B$165))))</f>
        <v>230</v>
      </c>
    </row>
    <row r="148" spans="1:36" ht="12.75" customHeight="1">
      <c r="A148" s="95">
        <f>PAIRS!A76</f>
        <v>70</v>
      </c>
      <c r="B148" s="17"/>
      <c r="C148" s="41" t="str">
        <f>PAIRS!C76</f>
        <v>Kay Rogers</v>
      </c>
      <c r="D148" s="41">
        <f>PAIRS!D76</f>
        <v>171</v>
      </c>
      <c r="E148" s="97" t="str">
        <f>PAIRS!G76</f>
        <v>Disturbed</v>
      </c>
      <c r="F148" s="99">
        <f>PAIRS!H76</f>
        <v>66</v>
      </c>
      <c r="G148" s="63">
        <f>PAIRS!I76</f>
        <v>153</v>
      </c>
      <c r="H148" s="38">
        <f>PAIRS!K76</f>
        <v>158</v>
      </c>
      <c r="I148" s="64">
        <f>PAIRS!M76</f>
        <v>175</v>
      </c>
      <c r="J148" s="93">
        <f>PAIRS!O76</f>
        <v>1319</v>
      </c>
      <c r="K148" s="63">
        <f>PAIRS!P76</f>
        <v>201</v>
      </c>
      <c r="L148" s="93"/>
      <c r="M148" s="38">
        <f>PAIRS!R76</f>
        <v>153</v>
      </c>
      <c r="N148" s="64">
        <f>PAIRS!T76</f>
        <v>184</v>
      </c>
      <c r="O148" s="93">
        <f>PAIRS!V76</f>
        <v>1425</v>
      </c>
      <c r="P148" s="93">
        <f>PAIRS!W76</f>
        <v>2744</v>
      </c>
      <c r="S148" s="17" t="str">
        <f>$C$97</f>
        <v>Karen Farmer</v>
      </c>
      <c r="T148" s="17">
        <f>IF($I$97=0,0,($G$97+$H$97+$I$97+(3*(LOOKUP($D$97,HANDICAP!$A$3:$A$165,HANDICAP!$B$3:$B$165)))))</f>
        <v>633</v>
      </c>
      <c r="U148" s="17" t="str">
        <f>$C$90</f>
        <v>Dave Goodwin</v>
      </c>
      <c r="V148" s="17">
        <f>IF($N$90=0,0,($N$90+$M$90+$K$90+(3*(LOOKUP($D$90,HANDICAP!$A$3:$A$165,HANDICAP!$B$3:$B$165)))))</f>
        <v>615</v>
      </c>
      <c r="W148" s="17"/>
      <c r="X148" s="17"/>
      <c r="Y148" s="17" t="str">
        <f>$C$148</f>
        <v>Kay Rogers</v>
      </c>
      <c r="Z148" s="17">
        <f>IF($G$148=0,0,($G$148+(LOOKUP($D$148,HANDICAP!$A$3:$A$165,HANDICAP!$B$3:$B$165))))</f>
        <v>197</v>
      </c>
      <c r="AA148" s="17" t="str">
        <f>$C$53</f>
        <v>Pip Wellsteed</v>
      </c>
      <c r="AB148" s="17">
        <f>IF($H$53=0,0,($H$53+(LOOKUP($D$53,HANDICAP!$A$3:$A$165,HANDICAP!$B$3:$B$165))))</f>
        <v>216</v>
      </c>
      <c r="AC148" s="17">
        <f>$C$173</f>
        <v>0</v>
      </c>
      <c r="AD148" s="17">
        <f>IF($I$173=0,0,($I$173+(LOOKUP($D$173,HANDICAP!$A$3:$A$165,HANDICAP!$B$3:$B$165))))</f>
        <v>0</v>
      </c>
      <c r="AE148" s="17">
        <f>$C$56</f>
        <v>0</v>
      </c>
      <c r="AF148" s="17">
        <f>IF($K$56=0,0,($K$56+(LOOKUP($D$56,HANDICAP!$A$3:$A$165,HANDICAP!$B$3:$B$165))))</f>
        <v>0</v>
      </c>
      <c r="AG148" s="17" t="str">
        <f>$C$47</f>
        <v>Martin Maybrey</v>
      </c>
      <c r="AH148" s="17">
        <f>IF($M$47=0,0,($M$47+(LOOKUP($D$47,HANDICAP!$A$3:$A$165,HANDICAP!$B$3:$B$165))))</f>
        <v>258</v>
      </c>
      <c r="AI148" s="17">
        <f>$C$141</f>
        <v>0</v>
      </c>
      <c r="AJ148" s="17">
        <f>IF($N$141=0,0,($N$141+(LOOKUP($D$141,HANDICAP!$A$3:$A$165,HANDICAP!$B$3:$B$165))))</f>
        <v>0</v>
      </c>
    </row>
    <row r="149" spans="1:36" ht="12.75" customHeight="1">
      <c r="A149" s="105"/>
      <c r="B149" s="17"/>
      <c r="C149" s="40" t="str">
        <f>PAIRS!E76</f>
        <v>Craig Macpherson</v>
      </c>
      <c r="D149" s="40">
        <f>PAIRS!F76</f>
        <v>200</v>
      </c>
      <c r="E149" s="98"/>
      <c r="F149" s="100"/>
      <c r="G149" s="44">
        <f>PAIRS!J76</f>
        <v>173</v>
      </c>
      <c r="H149" s="40">
        <f>PAIRS!L76</f>
        <v>268</v>
      </c>
      <c r="I149" s="61">
        <f>PAIRS!N76</f>
        <v>194</v>
      </c>
      <c r="J149" s="94"/>
      <c r="K149" s="44">
        <f>PAIRS!Q76</f>
        <v>231</v>
      </c>
      <c r="L149" s="94"/>
      <c r="M149" s="40">
        <f>PAIRS!S76</f>
        <v>190</v>
      </c>
      <c r="N149" s="61">
        <f>PAIRS!U76</f>
        <v>268</v>
      </c>
      <c r="O149" s="94"/>
      <c r="P149" s="94"/>
      <c r="S149" s="17">
        <f>$C$144</f>
        <v>0</v>
      </c>
      <c r="T149" s="17">
        <f>IF($I$144=0,0,($G$144+$H$144+$I$144+(3*(LOOKUP($D$144,HANDICAP!$A$3:$A$165,HANDICAP!$B$3:$B$165)))))</f>
        <v>0</v>
      </c>
      <c r="U149" s="17">
        <f>$C$142</f>
        <v>0</v>
      </c>
      <c r="V149" s="17">
        <f>IF($N$142=0,0,($N$142+$M$142+$K$142+(3*(LOOKUP($D$142,HANDICAP!$A$3:$A$165,HANDICAP!$B$3:$B$165)))))</f>
        <v>0</v>
      </c>
      <c r="W149" s="17"/>
      <c r="X149" s="17"/>
      <c r="Y149" s="17" t="str">
        <f>$C$73</f>
        <v>Mike Codd</v>
      </c>
      <c r="Z149" s="17">
        <f>IF($G$73=0,0,($G$73+(LOOKUP($D$73,HANDICAP!$A$3:$A$165,HANDICAP!$B$3:$B$165))))</f>
        <v>234</v>
      </c>
      <c r="AA149" s="17" t="str">
        <f>$C$85</f>
        <v>Kayleigh Lowthian</v>
      </c>
      <c r="AB149" s="17">
        <f>IF($H$85=0,0,($H$85+(LOOKUP($D$85,HANDICAP!$A$3:$A$165,HANDICAP!$B$3:$B$165))))</f>
        <v>187</v>
      </c>
      <c r="AC149" s="17" t="str">
        <f>$C$90</f>
        <v>Dave Goodwin</v>
      </c>
      <c r="AD149" s="17">
        <f>IF($I$90=0,0,($I$90+(LOOKUP($D$90,HANDICAP!$A$3:$A$165,HANDICAP!$B$3:$B$165))))</f>
        <v>240</v>
      </c>
      <c r="AE149" s="17" t="str">
        <f>$C$104</f>
        <v>Dave Greig</v>
      </c>
      <c r="AF149" s="17">
        <f>IF($K$104=0,0,($K$104+(LOOKUP($D$104,HANDICAP!$A$3:$A$165,HANDICAP!$B$3:$B$165))))</f>
        <v>227</v>
      </c>
      <c r="AG149" s="17" t="str">
        <f>$C$97</f>
        <v>Karen Farmer</v>
      </c>
      <c r="AH149" s="17">
        <f>IF($M$97=0,0,($M$97+(LOOKUP($D$97,HANDICAP!$A$3:$A$165,HANDICAP!$B$3:$B$165))))</f>
        <v>204</v>
      </c>
      <c r="AI149" s="17">
        <f>$C$142</f>
        <v>0</v>
      </c>
      <c r="AJ149" s="17">
        <f>IF($N$142=0,0,($N$142+(LOOKUP($D$142,HANDICAP!$A$3:$A$165,HANDICAP!$B$3:$B$165))))</f>
        <v>0</v>
      </c>
    </row>
    <row r="150" spans="1:36" ht="12.75" customHeight="1">
      <c r="A150" s="95">
        <f>PAIRS!A77</f>
        <v>71</v>
      </c>
      <c r="B150" s="17"/>
      <c r="C150" s="41" t="str">
        <f>PAIRS!C77</f>
        <v>Homour Joseph</v>
      </c>
      <c r="D150" s="41">
        <f>PAIRS!D77</f>
        <v>169</v>
      </c>
      <c r="E150" s="97" t="str">
        <f>PAIRS!G77</f>
        <v>Big Boys Bowlers Club 11</v>
      </c>
      <c r="F150" s="99">
        <f>PAIRS!H77</f>
        <v>79</v>
      </c>
      <c r="G150" s="63">
        <f>PAIRS!I77</f>
        <v>214</v>
      </c>
      <c r="H150" s="38">
        <f>PAIRS!K77</f>
        <v>175</v>
      </c>
      <c r="I150" s="64">
        <f>PAIRS!M77</f>
        <v>161</v>
      </c>
      <c r="J150" s="93">
        <f>PAIRS!O77</f>
        <v>1389</v>
      </c>
      <c r="K150" s="63">
        <f>PAIRS!P77</f>
        <v>183</v>
      </c>
      <c r="L150" s="93"/>
      <c r="M150" s="38">
        <f>PAIRS!R77</f>
        <v>214</v>
      </c>
      <c r="N150" s="64">
        <f>PAIRS!T77</f>
        <v>134</v>
      </c>
      <c r="O150" s="93">
        <f>PAIRS!V77</f>
        <v>1329</v>
      </c>
      <c r="P150" s="93">
        <f>PAIRS!W77</f>
        <v>2718</v>
      </c>
      <c r="S150" s="17" t="str">
        <f>$C$168</f>
        <v>Karen Farmer</v>
      </c>
      <c r="T150" s="17">
        <f>IF($I$168=0,0,($G$168+$H$168+$I$168+(3*(LOOKUP($D$168,HANDICAP!$A$3:$A$165,HANDICAP!$B$3:$B$165)))))</f>
        <v>657</v>
      </c>
      <c r="U150" s="17">
        <f>$C$136</f>
        <v>0</v>
      </c>
      <c r="V150" s="17">
        <f>IF($N$136=0,0,($N$136+$M$136+$K$136+(3*(LOOKUP($D$136,HANDICAP!$A$3:$A$165,HANDICAP!$B$3:$B$165)))))</f>
        <v>0</v>
      </c>
      <c r="W150" s="17"/>
      <c r="X150" s="17"/>
      <c r="Y150" s="17">
        <f>$C$33</f>
        <v>0</v>
      </c>
      <c r="Z150" s="17">
        <f>IF($G$33=0,0,($G$33+(LOOKUP($D$33,HANDICAP!$A$3:$A$165,HANDICAP!$B$3:$B$165))))</f>
        <v>0</v>
      </c>
      <c r="AA150" s="17">
        <f>$C$142</f>
        <v>0</v>
      </c>
      <c r="AB150" s="17">
        <f>IF($H$142=0,0,($H$142+(LOOKUP($D$142,HANDICAP!$A$3:$A$165,HANDICAP!$B$3:$B$165))))</f>
        <v>0</v>
      </c>
      <c r="AC150" s="17" t="str">
        <f>$C$96</f>
        <v>Graham Harmer</v>
      </c>
      <c r="AD150" s="17">
        <f>IF($I$96=0,0,($I$96+(LOOKUP($D$96,HANDICAP!$A$3:$A$165,HANDICAP!$B$3:$B$165))))</f>
        <v>225</v>
      </c>
      <c r="AE150" s="17" t="str">
        <f>$C$69</f>
        <v>Louise Roberts</v>
      </c>
      <c r="AF150" s="17">
        <f>IF($K$69=0,0,($K$69+(LOOKUP($D$69,HANDICAP!$A$3:$A$165,HANDICAP!$B$3:$B$165))))</f>
        <v>199</v>
      </c>
      <c r="AG150" s="17" t="str">
        <f>$C$159</f>
        <v>Dave Greig</v>
      </c>
      <c r="AH150" s="17">
        <f>IF($M$159=0,0,($M$159+(LOOKUP($D$159,HANDICAP!$A$3:$A$165,HANDICAP!$B$3:$B$165))))</f>
        <v>256</v>
      </c>
      <c r="AI150" s="17" t="str">
        <f>$C$90</f>
        <v>Dave Goodwin</v>
      </c>
      <c r="AJ150" s="17">
        <f>IF($N$90=0,0,($N$90+(LOOKUP($D$90,HANDICAP!$A$3:$A$165,HANDICAP!$B$3:$B$165))))</f>
        <v>200</v>
      </c>
    </row>
    <row r="151" spans="1:36" ht="12.75" customHeight="1">
      <c r="A151" s="105"/>
      <c r="B151" s="17"/>
      <c r="C151" s="40" t="str">
        <f>PAIRS!E77</f>
        <v>Danny Lalley</v>
      </c>
      <c r="D151" s="40">
        <f>PAIRS!F77</f>
        <v>184</v>
      </c>
      <c r="E151" s="98"/>
      <c r="F151" s="100"/>
      <c r="G151" s="44">
        <f>PAIRS!J77</f>
        <v>188</v>
      </c>
      <c r="H151" s="40">
        <f>PAIRS!L77</f>
        <v>192</v>
      </c>
      <c r="I151" s="61">
        <f>PAIRS!N77</f>
        <v>222</v>
      </c>
      <c r="J151" s="94"/>
      <c r="K151" s="44">
        <f>PAIRS!Q77</f>
        <v>153</v>
      </c>
      <c r="L151" s="94"/>
      <c r="M151" s="40">
        <f>PAIRS!S77</f>
        <v>258</v>
      </c>
      <c r="N151" s="61">
        <f>PAIRS!U77</f>
        <v>150</v>
      </c>
      <c r="O151" s="94"/>
      <c r="P151" s="94"/>
      <c r="S151" s="17" t="str">
        <f>$C$124</f>
        <v>Lee Townsend</v>
      </c>
      <c r="T151" s="17">
        <f>IF($I$124=0,0,($G$124+$H$124+$I$124+(3*(LOOKUP($D$124,HANDICAP!$A$3:$A$165,HANDICAP!$B$3:$B$165)))))</f>
        <v>654</v>
      </c>
      <c r="U151" s="17" t="str">
        <f>$C$101</f>
        <v>Mike Williams</v>
      </c>
      <c r="V151" s="17">
        <f>IF($N$101=0,0,($N$101+$M$101+$K$101+(3*(LOOKUP($D$101,HANDICAP!$A$3:$A$165,HANDICAP!$B$3:$B$165)))))</f>
        <v>660</v>
      </c>
      <c r="W151" s="17"/>
      <c r="X151" s="17"/>
      <c r="Y151" s="17" t="str">
        <f>$C$133</f>
        <v>Carrianne Rogers</v>
      </c>
      <c r="Z151" s="17">
        <f>IF($G$133=0,0,($G$133+(LOOKUP($D$133,HANDICAP!$A$3:$A$165,HANDICAP!$B$3:$B$165))))</f>
        <v>244</v>
      </c>
      <c r="AA151" s="17" t="str">
        <f>$C$65</f>
        <v>Les Keates</v>
      </c>
      <c r="AB151" s="17">
        <f>IF($H$65=0,0,($H$65+(LOOKUP($D$65,HANDICAP!$A$3:$A$165,HANDICAP!$B$3:$B$165))))</f>
        <v>216</v>
      </c>
      <c r="AC151" s="17">
        <f>$C$34</f>
        <v>0</v>
      </c>
      <c r="AD151" s="17">
        <f>IF($I$34=0,0,($I$34+(LOOKUP($D$34,HANDICAP!$A$3:$A$165,HANDICAP!$B$3:$B$165))))</f>
        <v>0</v>
      </c>
      <c r="AE151" s="17">
        <f>$C$171</f>
        <v>0</v>
      </c>
      <c r="AF151" s="17">
        <f>IF($K$171=0,0,($K$171+(LOOKUP($D$171,HANDICAP!$A$3:$A$165,HANDICAP!$B$3:$B$165))))</f>
        <v>0</v>
      </c>
      <c r="AG151" s="17">
        <f>$C$29</f>
        <v>0</v>
      </c>
      <c r="AH151" s="17">
        <f>IF($M$29=0,0,($M$29+(LOOKUP($D$29,HANDICAP!$A$3:$A$165,HANDICAP!$B$3:$B$165))))</f>
        <v>0</v>
      </c>
      <c r="AI151" s="17">
        <f>$C$87</f>
        <v>0</v>
      </c>
      <c r="AJ151" s="17">
        <f>IF($N$87=0,0,($N$87+(LOOKUP($D$87,HANDICAP!$A$3:$A$165,HANDICAP!$B$3:$B$165))))</f>
        <v>0</v>
      </c>
    </row>
    <row r="152" spans="1:36" ht="12.75" customHeight="1">
      <c r="A152" s="95">
        <f>PAIRS!A78</f>
        <v>72</v>
      </c>
      <c r="B152" s="17"/>
      <c r="C152" s="41" t="str">
        <f>PAIRS!C78</f>
        <v>Phil Staff</v>
      </c>
      <c r="D152" s="41">
        <f>PAIRS!D78</f>
        <v>172</v>
      </c>
      <c r="E152" s="97" t="str">
        <f>PAIRS!G78</f>
        <v>Big Boys Bowlers Club 12</v>
      </c>
      <c r="F152" s="99">
        <f>PAIRS!H78</f>
        <v>88</v>
      </c>
      <c r="G152" s="63">
        <f>PAIRS!I78</f>
        <v>156</v>
      </c>
      <c r="H152" s="38">
        <f>PAIRS!K78</f>
        <v>171</v>
      </c>
      <c r="I152" s="64">
        <f>PAIRS!M78</f>
        <v>198</v>
      </c>
      <c r="J152" s="93">
        <f>PAIRS!O78</f>
        <v>1362</v>
      </c>
      <c r="K152" s="63">
        <f>PAIRS!P78</f>
        <v>172</v>
      </c>
      <c r="L152" s="93"/>
      <c r="M152" s="38">
        <f>PAIRS!R78</f>
        <v>177</v>
      </c>
      <c r="N152" s="64">
        <f>PAIRS!T78</f>
        <v>160</v>
      </c>
      <c r="O152" s="93">
        <f>PAIRS!V78</f>
        <v>1299</v>
      </c>
      <c r="P152" s="93">
        <f>PAIRS!W78</f>
        <v>2661</v>
      </c>
      <c r="S152" s="17" t="str">
        <f>$C$120</f>
        <v>Kay Rogers</v>
      </c>
      <c r="T152" s="17">
        <f>IF($I$120=0,0,($G$120+$H$120+$I$120+(3*(LOOKUP($D$120,HANDICAP!$A$3:$A$165,HANDICAP!$B$3:$B$165)))))</f>
        <v>630</v>
      </c>
      <c r="U152" s="17" t="str">
        <f>$C$160</f>
        <v>Kylie Bromley</v>
      </c>
      <c r="V152" s="17">
        <f>IF($N$160=0,0,($N$160+$M$160+$K$160+(3*(LOOKUP($D$160,HANDICAP!$A$3:$A$165,HANDICAP!$B$3:$B$165)))))</f>
        <v>716</v>
      </c>
      <c r="W152" s="17"/>
      <c r="X152" s="17"/>
      <c r="Y152" s="17" t="str">
        <f>$C$126</f>
        <v>Dan Pearce</v>
      </c>
      <c r="Z152" s="17">
        <f>IF($G$126=0,0,($G$126+(LOOKUP($D$126,HANDICAP!$A$3:$A$165,HANDICAP!$B$3:$B$165))))</f>
        <v>204</v>
      </c>
      <c r="AA152" s="17" t="str">
        <f>$C$55</f>
        <v>Shane Burton Williams</v>
      </c>
      <c r="AB152" s="17">
        <f>IF($H$55=0,0,($H$55+(LOOKUP($D$55,HANDICAP!$A$3:$A$165,HANDICAP!$B$3:$B$165))))</f>
        <v>201</v>
      </c>
      <c r="AC152" s="17" t="str">
        <f>$C$12</f>
        <v>Craig MacPherson</v>
      </c>
      <c r="AD152" s="17">
        <f>IF($I$12=0,0,($I$12+(LOOKUP($D$12,HANDICAP!$A$3:$A$165,HANDICAP!$B$3:$B$165))))</f>
        <v>194</v>
      </c>
      <c r="AE152" s="17" t="str">
        <f>$C$127</f>
        <v>Nadine Pearce</v>
      </c>
      <c r="AF152" s="17">
        <f>IF($K$127=0,0,($K$127+(LOOKUP($D$127,HANDICAP!$A$3:$A$165,HANDICAP!$B$3:$B$165))))</f>
        <v>206</v>
      </c>
      <c r="AG152" s="17" t="str">
        <f>$C$149</f>
        <v>Craig Macpherson</v>
      </c>
      <c r="AH152" s="17">
        <f>IF($M$149=0,0,($M$149+(LOOKUP($D$149,HANDICAP!$A$3:$A$165,HANDICAP!$B$3:$B$165))))</f>
        <v>212</v>
      </c>
      <c r="AI152" s="17" t="str">
        <f>$C$123</f>
        <v>John Glasscoe</v>
      </c>
      <c r="AJ152" s="17">
        <f>IF($N$123=0,0,($N$123+(LOOKUP($D$123,HANDICAP!$A$3:$A$165,HANDICAP!$B$3:$B$165))))</f>
        <v>217</v>
      </c>
    </row>
    <row r="153" spans="1:36" ht="12.75" customHeight="1">
      <c r="A153" s="105"/>
      <c r="B153" s="17"/>
      <c r="C153" s="40" t="str">
        <f>PAIRS!E78</f>
        <v>Derek Crisp</v>
      </c>
      <c r="D153" s="40">
        <f>PAIRS!F78</f>
        <v>170</v>
      </c>
      <c r="E153" s="98"/>
      <c r="F153" s="100"/>
      <c r="G153" s="44">
        <f>PAIRS!J78</f>
        <v>201</v>
      </c>
      <c r="H153" s="40">
        <f>PAIRS!L78</f>
        <v>183</v>
      </c>
      <c r="I153" s="61">
        <f>PAIRS!N78</f>
        <v>189</v>
      </c>
      <c r="J153" s="94"/>
      <c r="K153" s="44">
        <f>PAIRS!Q78</f>
        <v>169</v>
      </c>
      <c r="L153" s="94"/>
      <c r="M153" s="40">
        <f>PAIRS!S78</f>
        <v>168</v>
      </c>
      <c r="N153" s="61">
        <f>PAIRS!U78</f>
        <v>189</v>
      </c>
      <c r="O153" s="94"/>
      <c r="P153" s="94"/>
      <c r="S153" s="17" t="str">
        <f>$C$45</f>
        <v>Kevin Hunter</v>
      </c>
      <c r="T153" s="17">
        <f>IF($I$45=0,0,($G$45+$H$45+$I$45+(3*(LOOKUP($D$45,HANDICAP!$A$3:$A$165,HANDICAP!$B$3:$B$165)))))</f>
        <v>681</v>
      </c>
      <c r="U153" s="17" t="str">
        <f>$C$105</f>
        <v>Martin Maybrey</v>
      </c>
      <c r="V153" s="17">
        <f>IF($N$105=0,0,($N$105+$M$105+$K$105+(3*(LOOKUP($D$105,HANDICAP!$A$3:$A$165,HANDICAP!$B$3:$B$165)))))</f>
        <v>694</v>
      </c>
      <c r="W153" s="17"/>
      <c r="X153" s="17"/>
      <c r="Y153" s="17" t="str">
        <f>$C$98</f>
        <v>Val Hopcraft</v>
      </c>
      <c r="Z153" s="17">
        <f>IF($G$98=0,0,($G$98+(LOOKUP($D$98,HANDICAP!$A$3:$A$165,HANDICAP!$B$3:$B$165))))</f>
        <v>186</v>
      </c>
      <c r="AA153" s="17">
        <f>$C$137</f>
        <v>0</v>
      </c>
      <c r="AB153" s="17">
        <f>IF($H$137=0,0,($H$137+(LOOKUP($D$137,HANDICAP!$A$3:$A$165,HANDICAP!$B$3:$B$165))))</f>
        <v>0</v>
      </c>
      <c r="AC153" s="17" t="str">
        <f>$C$127</f>
        <v>Nadine Pearce</v>
      </c>
      <c r="AD153" s="17">
        <f>IF($I$127=0,0,($I$127+(LOOKUP($D$127,HANDICAP!$A$3:$A$165,HANDICAP!$B$3:$B$165))))</f>
        <v>211</v>
      </c>
      <c r="AE153" s="17" t="str">
        <f>$C$78</f>
        <v>Judy Moffitt</v>
      </c>
      <c r="AF153" s="17">
        <f>IF($K$78=0,0,($K$78+(LOOKUP($D$78,HANDICAP!$A$3:$A$165,HANDICAP!$B$3:$B$165))))</f>
        <v>251</v>
      </c>
      <c r="AG153" s="17" t="str">
        <f>$C$150</f>
        <v>Homour Joseph</v>
      </c>
      <c r="AH153" s="17">
        <f>IF($M$150=0,0,($M$150+(LOOKUP($D$150,HANDICAP!$A$3:$A$165,HANDICAP!$B$3:$B$165))))</f>
        <v>259</v>
      </c>
      <c r="AI153" s="17" t="str">
        <f>$C$73</f>
        <v>Mike Codd</v>
      </c>
      <c r="AJ153" s="17">
        <f>IF($N$73=0,0,($N$73+(LOOKUP($D$73,HANDICAP!$A$3:$A$165,HANDICAP!$B$3:$B$165))))</f>
        <v>208</v>
      </c>
    </row>
    <row r="154" spans="1:36" ht="12.75" customHeight="1">
      <c r="A154" s="95">
        <f>PAIRS!A79</f>
        <v>73</v>
      </c>
      <c r="B154" s="17"/>
      <c r="C154" s="41" t="str">
        <f>PAIRS!C79</f>
        <v>Dionne Lalley</v>
      </c>
      <c r="D154" s="41">
        <f>PAIRS!D79</f>
        <v>114</v>
      </c>
      <c r="E154" s="97" t="str">
        <f>PAIRS!G79</f>
        <v>Big Boys Bowlers Club 13</v>
      </c>
      <c r="F154" s="99">
        <f>PAIRS!H79</f>
        <v>138</v>
      </c>
      <c r="G154" s="63">
        <f>PAIRS!I79</f>
        <v>97</v>
      </c>
      <c r="H154" s="38">
        <f>PAIRS!K79</f>
        <v>95</v>
      </c>
      <c r="I154" s="64">
        <f>PAIRS!M79</f>
        <v>127</v>
      </c>
      <c r="J154" s="93">
        <f>PAIRS!O79</f>
        <v>1238</v>
      </c>
      <c r="K154" s="63">
        <f>PAIRS!P79</f>
        <v>132</v>
      </c>
      <c r="L154" s="93"/>
      <c r="M154" s="38">
        <f>PAIRS!R79</f>
        <v>117</v>
      </c>
      <c r="N154" s="64">
        <f>PAIRS!T79</f>
        <v>143</v>
      </c>
      <c r="O154" s="93">
        <f>PAIRS!V79</f>
        <v>1317</v>
      </c>
      <c r="P154" s="93">
        <f>PAIRS!W79</f>
        <v>2555</v>
      </c>
      <c r="S154" s="17">
        <f>$C$29</f>
        <v>0</v>
      </c>
      <c r="T154" s="17">
        <f>IF($I$29=0,0,($G$29+$H$29+$I$29+(3*(LOOKUP($D$29,HANDICAP!$A$3:$A$165,HANDICAP!$B$3:$B$165)))))</f>
        <v>0</v>
      </c>
      <c r="U154" s="17">
        <f>$C$139</f>
        <v>0</v>
      </c>
      <c r="V154" s="17">
        <f>IF($N$139=0,0,($N$139+$M$139+$K$139+(3*(LOOKUP($D$139,HANDICAP!$A$3:$A$165,HANDICAP!$B$3:$B$165)))))</f>
        <v>0</v>
      </c>
      <c r="W154" s="17"/>
      <c r="X154" s="17"/>
      <c r="Y154" s="17">
        <f>$C$86</f>
        <v>0</v>
      </c>
      <c r="Z154" s="17">
        <f>IF($G$86=0,0,($G$86+(LOOKUP($D$86,HANDICAP!$A$3:$A$165,HANDICAP!$B$3:$B$165))))</f>
        <v>0</v>
      </c>
      <c r="AA154" s="17" t="str">
        <f>$C$176</f>
        <v>Chris Maddocks</v>
      </c>
      <c r="AB154" s="17">
        <f>IF($H$176=0,0,($H$176+(LOOKUP($D$176,HANDICAP!$A$3:$A$165,HANDICAP!$B$3:$B$165))))</f>
        <v>203</v>
      </c>
      <c r="AC154" s="17" t="str">
        <f>$C$118</f>
        <v>Gareth Roberts</v>
      </c>
      <c r="AD154" s="17">
        <f>IF($I$118=0,0,($I$118+(LOOKUP($D$118,HANDICAP!$A$3:$A$165,HANDICAP!$B$3:$B$165))))</f>
        <v>299</v>
      </c>
      <c r="AE154" s="17" t="str">
        <f>$C$85</f>
        <v>Kayleigh Lowthian</v>
      </c>
      <c r="AF154" s="17">
        <f>IF($K$85=0,0,($K$85+(LOOKUP($D$85,HANDICAP!$A$3:$A$165,HANDICAP!$B$3:$B$165))))</f>
        <v>199</v>
      </c>
      <c r="AG154" s="17" t="str">
        <f>$C$125</f>
        <v>Olivia Townsend</v>
      </c>
      <c r="AH154" s="17">
        <f>IF($M$125=0,0,($M$125+(LOOKUP($D$125,HANDICAP!$A$3:$A$165,HANDICAP!$B$3:$B$165))))</f>
        <v>193</v>
      </c>
      <c r="AI154" s="17" t="str">
        <f>$C$104</f>
        <v>Dave Greig</v>
      </c>
      <c r="AJ154" s="17">
        <f>IF($N$104=0,0,($N$104+(LOOKUP($D$104,HANDICAP!$A$3:$A$165,HANDICAP!$B$3:$B$165))))</f>
        <v>196</v>
      </c>
    </row>
    <row r="155" spans="1:36" ht="12.75" customHeight="1">
      <c r="A155" s="105"/>
      <c r="B155" s="17"/>
      <c r="C155" s="40" t="str">
        <f>PAIRS!E79</f>
        <v>Des Harding</v>
      </c>
      <c r="D155" s="40">
        <f>PAIRS!F79</f>
        <v>161</v>
      </c>
      <c r="E155" s="98"/>
      <c r="F155" s="100"/>
      <c r="G155" s="44">
        <f>PAIRS!J79</f>
        <v>136</v>
      </c>
      <c r="H155" s="40">
        <f>PAIRS!L79</f>
        <v>168</v>
      </c>
      <c r="I155" s="61">
        <f>PAIRS!N79</f>
        <v>201</v>
      </c>
      <c r="J155" s="94"/>
      <c r="K155" s="44">
        <f>PAIRS!Q79</f>
        <v>197</v>
      </c>
      <c r="L155" s="94"/>
      <c r="M155" s="40">
        <f>PAIRS!S79</f>
        <v>169</v>
      </c>
      <c r="N155" s="61">
        <f>PAIRS!U79</f>
        <v>145</v>
      </c>
      <c r="O155" s="94"/>
      <c r="P155" s="94"/>
      <c r="S155" s="17" t="str">
        <f>$C$98</f>
        <v>Val Hopcraft</v>
      </c>
      <c r="T155" s="17">
        <f>IF($I$98=0,0,($G$98+$H$98+$I$98+(3*(LOOKUP($D$98,HANDICAP!$A$3:$A$165,HANDICAP!$B$3:$B$165)))))</f>
        <v>689</v>
      </c>
      <c r="U155" s="17" t="str">
        <f>$C$150</f>
        <v>Homour Joseph</v>
      </c>
      <c r="V155" s="17">
        <f>IF($N$150=0,0,($N$150+$M$150+$K$150+(3*(LOOKUP($D$150,HANDICAP!$A$3:$A$165,HANDICAP!$B$3:$B$165)))))</f>
        <v>666</v>
      </c>
      <c r="W155" s="17"/>
      <c r="X155" s="17"/>
      <c r="Y155" s="17" t="str">
        <f>$C$100</f>
        <v>Chris Lee</v>
      </c>
      <c r="Z155" s="17">
        <f>IF($G$100=0,0,($G$100+(LOOKUP($D$100,HANDICAP!$A$3:$A$165,HANDICAP!$B$3:$B$165))))</f>
        <v>262</v>
      </c>
      <c r="AA155" s="17" t="str">
        <f>$C$174</f>
        <v>Gaje Ellis</v>
      </c>
      <c r="AB155" s="17">
        <f>IF($H$174=0,0,($H$174+(LOOKUP($D$174,HANDICAP!$A$3:$A$165,HANDICAP!$B$3:$B$165))))</f>
        <v>174</v>
      </c>
      <c r="AC155" s="17" t="str">
        <f>$C$21</f>
        <v>Derrick Jephcott</v>
      </c>
      <c r="AD155" s="17">
        <f>IF($I$21=0,0,($I$21+(LOOKUP($D$21,HANDICAP!$A$3:$A$165,HANDICAP!$B$3:$B$165))))</f>
        <v>237</v>
      </c>
      <c r="AE155" s="17" t="str">
        <f>$C$96</f>
        <v>Graham Harmer</v>
      </c>
      <c r="AF155" s="17">
        <f>IF($K$96=0,0,($K$96+(LOOKUP($D$96,HANDICAP!$A$3:$A$165,HANDICAP!$B$3:$B$165))))</f>
        <v>233</v>
      </c>
      <c r="AG155" s="17" t="str">
        <f>$C$80</f>
        <v>Carrianne Rogers</v>
      </c>
      <c r="AH155" s="17">
        <f>IF($M$80=0,0,($M$80+(LOOKUP($D$80,HANDICAP!$A$3:$A$165,HANDICAP!$B$3:$B$165))))</f>
        <v>247</v>
      </c>
      <c r="AI155" s="17" t="str">
        <f>$C$150</f>
        <v>Homour Joseph</v>
      </c>
      <c r="AJ155" s="17">
        <f>IF($N$150=0,0,($N$150+(LOOKUP($D$150,HANDICAP!$A$3:$A$165,HANDICAP!$B$3:$B$165))))</f>
        <v>179</v>
      </c>
    </row>
    <row r="156" spans="1:36" ht="12.75" customHeight="1">
      <c r="A156" s="95">
        <f>PAIRS!A80</f>
        <v>74</v>
      </c>
      <c r="B156" s="17"/>
      <c r="C156" s="41" t="str">
        <f>PAIRS!C80</f>
        <v>Sandy Church</v>
      </c>
      <c r="D156" s="41">
        <f>PAIRS!D80</f>
        <v>152</v>
      </c>
      <c r="E156" s="97" t="str">
        <f>PAIRS!G80</f>
        <v>Mum &amp; Son</v>
      </c>
      <c r="F156" s="99">
        <f>PAIRS!H80</f>
        <v>144</v>
      </c>
      <c r="G156" s="63">
        <f>PAIRS!I80</f>
        <v>139</v>
      </c>
      <c r="H156" s="38">
        <f>PAIRS!K80</f>
        <v>162</v>
      </c>
      <c r="I156" s="64">
        <f>PAIRS!M80</f>
        <v>155</v>
      </c>
      <c r="J156" s="93">
        <f>PAIRS!O80</f>
        <v>1246</v>
      </c>
      <c r="K156" s="63">
        <f>PAIRS!P80</f>
        <v>141</v>
      </c>
      <c r="L156" s="93"/>
      <c r="M156" s="38">
        <f>PAIRS!R80</f>
        <v>173</v>
      </c>
      <c r="N156" s="64">
        <f>PAIRS!T80</f>
        <v>184</v>
      </c>
      <c r="O156" s="93">
        <f>PAIRS!V80</f>
        <v>1300</v>
      </c>
      <c r="P156" s="93">
        <f>PAIRS!W80</f>
        <v>2546</v>
      </c>
      <c r="S156" s="17">
        <f>$C$87</f>
        <v>0</v>
      </c>
      <c r="T156" s="17">
        <f>IF($I$87=0,0,($G$87+$H$87+$I$87+(3*(LOOKUP($D$87,HANDICAP!$A$3:$A$165,HANDICAP!$B$3:$B$165)))))</f>
        <v>0</v>
      </c>
      <c r="U156" s="17">
        <f>$C$56</f>
        <v>0</v>
      </c>
      <c r="V156" s="17">
        <f>IF($N$56=0,0,($N$56+$M$56+$K$56+(3*(LOOKUP($D$56,HANDICAP!$A$3:$A$165,HANDICAP!$B$3:$B$165)))))</f>
        <v>0</v>
      </c>
      <c r="W156" s="17"/>
      <c r="X156" s="17"/>
      <c r="Y156" s="17" t="str">
        <f>$C$109</f>
        <v>Craig Macpherson</v>
      </c>
      <c r="Z156" s="17">
        <f>IF($G$109=0,0,($G$109+(LOOKUP($D$109,HANDICAP!$A$3:$A$165,HANDICAP!$B$3:$B$165))))</f>
        <v>225</v>
      </c>
      <c r="AA156" s="17" t="str">
        <f>$C$49</f>
        <v>Craig Macpherson</v>
      </c>
      <c r="AB156" s="17">
        <f>IF($H$49=0,0,($H$49+(LOOKUP($D$49,HANDICAP!$A$3:$A$165,HANDICAP!$B$3:$B$165))))</f>
        <v>208</v>
      </c>
      <c r="AC156" s="17" t="str">
        <f>$C$77</f>
        <v>Dionne Lalley</v>
      </c>
      <c r="AD156" s="17">
        <f>IF($I$77=0,0,($I$77+(LOOKUP($D$77,HANDICAP!$A$3:$A$165,HANDICAP!$B$3:$B$165))))</f>
        <v>209</v>
      </c>
      <c r="AE156" s="17" t="str">
        <f>$C$166</f>
        <v>Kevin Gibson</v>
      </c>
      <c r="AF156" s="17">
        <f>IF($K$166=0,0,($K$166+(LOOKUP($D$166,HANDICAP!$A$3:$A$165,HANDICAP!$B$3:$B$165))))</f>
        <v>222</v>
      </c>
      <c r="AG156" s="17" t="str">
        <f>$C$72</f>
        <v>Rick Collins</v>
      </c>
      <c r="AH156" s="17">
        <f>IF($M$72=0,0,($M$72+(LOOKUP($D$72,HANDICAP!$A$3:$A$165,HANDICAP!$B$3:$B$165))))</f>
        <v>240</v>
      </c>
      <c r="AI156" s="17" t="str">
        <f>$C$164</f>
        <v>Hazel Adams</v>
      </c>
      <c r="AJ156" s="17">
        <f>IF($N$164=0,0,($N$164+(LOOKUP($D$164,HANDICAP!$A$3:$A$165,HANDICAP!$B$3:$B$165))))</f>
        <v>204</v>
      </c>
    </row>
    <row r="157" spans="1:36" ht="12.75" customHeight="1">
      <c r="A157" s="105"/>
      <c r="B157" s="17"/>
      <c r="C157" s="40" t="str">
        <f>PAIRS!E80</f>
        <v>James Church</v>
      </c>
      <c r="D157" s="40">
        <f>PAIRS!F80</f>
        <v>115</v>
      </c>
      <c r="E157" s="98"/>
      <c r="F157" s="100"/>
      <c r="G157" s="44">
        <f>PAIRS!J80</f>
        <v>112</v>
      </c>
      <c r="H157" s="40">
        <f>PAIRS!L80</f>
        <v>129</v>
      </c>
      <c r="I157" s="61">
        <f>PAIRS!N80</f>
        <v>117</v>
      </c>
      <c r="J157" s="94"/>
      <c r="K157" s="44">
        <f>PAIRS!Q80</f>
        <v>124</v>
      </c>
      <c r="L157" s="94"/>
      <c r="M157" s="40">
        <f>PAIRS!S80</f>
        <v>133</v>
      </c>
      <c r="N157" s="61">
        <f>PAIRS!U80</f>
        <v>113</v>
      </c>
      <c r="O157" s="94"/>
      <c r="P157" s="94"/>
      <c r="S157" s="17">
        <f>$C$59</f>
        <v>0</v>
      </c>
      <c r="T157" s="17">
        <f>IF($I$59=0,0,($G$59+$H$59+$I$59+(3*(LOOKUP($D$59,HANDICAP!$A$3:$A$165,HANDICAP!$B$3:$B$165)))))</f>
        <v>0</v>
      </c>
      <c r="U157" s="17" t="str">
        <f>$C$97</f>
        <v>Karen Farmer</v>
      </c>
      <c r="V157" s="17">
        <f>IF($N$97=0,0,($N$97+$M$97+$K$97+(3*(LOOKUP($D$97,HANDICAP!$A$3:$A$165,HANDICAP!$B$3:$B$165)))))</f>
        <v>694</v>
      </c>
      <c r="W157" s="17"/>
      <c r="X157" s="17"/>
      <c r="Y157" s="17">
        <f>$C$143</f>
        <v>0</v>
      </c>
      <c r="Z157" s="17">
        <f>IF($G$143=0,0,($G$143+(LOOKUP($D$143,HANDICAP!$A$3:$A$165,HANDICAP!$B$3:$B$165))))</f>
        <v>0</v>
      </c>
      <c r="AA157" s="17">
        <f>$C$139</f>
        <v>0</v>
      </c>
      <c r="AB157" s="17">
        <f>IF($H$139=0,0,($H$139+(LOOKUP($D$139,HANDICAP!$A$3:$A$165,HANDICAP!$B$3:$B$165))))</f>
        <v>0</v>
      </c>
      <c r="AC157" s="17" t="str">
        <f>$C$161</f>
        <v>Pip Wellsteed</v>
      </c>
      <c r="AD157" s="17">
        <f>IF($I$161=0,0,($I$161+(LOOKUP($D$161,HANDICAP!$A$3:$A$165,HANDICAP!$B$3:$B$165))))</f>
        <v>206</v>
      </c>
      <c r="AE157" s="17" t="str">
        <f>$C$120</f>
        <v>Kay Rogers</v>
      </c>
      <c r="AF157" s="17">
        <f>IF($K$120=0,0,($K$120+(LOOKUP($D$120,HANDICAP!$A$3:$A$165,HANDICAP!$B$3:$B$165))))</f>
        <v>184</v>
      </c>
      <c r="AG157" s="17" t="str">
        <f>$C$68</f>
        <v>Gareth Roberts</v>
      </c>
      <c r="AH157" s="17">
        <f>IF($M$68=0,0,($M$68+(LOOKUP($D$68,HANDICAP!$A$3:$A$165,HANDICAP!$B$3:$B$165))))</f>
        <v>191</v>
      </c>
      <c r="AI157" s="17" t="str">
        <f>$C$177</f>
        <v>John Glasscoe</v>
      </c>
      <c r="AJ157" s="17">
        <f>IF($N$177=0,0,($N$177+(LOOKUP($D$177,HANDICAP!$A$3:$A$165,HANDICAP!$B$3:$B$165))))</f>
        <v>223</v>
      </c>
    </row>
    <row r="158" spans="1:36" ht="12.75" customHeight="1">
      <c r="A158" s="95">
        <f>PAIRS!A81</f>
        <v>75</v>
      </c>
      <c r="B158" s="17"/>
      <c r="C158" s="41" t="str">
        <f>PAIRS!C81</f>
        <v>Sue Langdon</v>
      </c>
      <c r="D158" s="41">
        <f>PAIRS!D81</f>
        <v>136</v>
      </c>
      <c r="E158" s="97" t="str">
        <f>PAIRS!G81</f>
        <v>Cabin Fever</v>
      </c>
      <c r="F158" s="99">
        <f>PAIRS!H81</f>
        <v>97</v>
      </c>
      <c r="G158" s="63">
        <f>PAIRS!I81</f>
        <v>153</v>
      </c>
      <c r="H158" s="38">
        <f>PAIRS!K81</f>
        <v>128</v>
      </c>
      <c r="I158" s="64">
        <f>PAIRS!M81</f>
        <v>118</v>
      </c>
      <c r="J158" s="93">
        <f>PAIRS!O81</f>
        <v>1230</v>
      </c>
      <c r="K158" s="63">
        <f>PAIRS!P81</f>
        <v>136</v>
      </c>
      <c r="L158" s="93"/>
      <c r="M158" s="38">
        <f>PAIRS!R81</f>
        <v>170</v>
      </c>
      <c r="N158" s="64">
        <f>PAIRS!T81</f>
        <v>152</v>
      </c>
      <c r="O158" s="93">
        <f>PAIRS!V81</f>
        <v>1363</v>
      </c>
      <c r="P158" s="93">
        <f>PAIRS!W81</f>
        <v>2593</v>
      </c>
      <c r="S158" s="17">
        <f>$C$137</f>
        <v>0</v>
      </c>
      <c r="T158" s="17">
        <f>IF($I$137=0,0,($G$137+$H$137+$I$137+(3*(LOOKUP($D$137,HANDICAP!$A$3:$A$165,HANDICAP!$B$3:$B$165)))))</f>
        <v>0</v>
      </c>
      <c r="U158" s="17">
        <f>$C$89</f>
        <v>0</v>
      </c>
      <c r="V158" s="17">
        <f>IF($N$89=0,0,($N$89+$M$89+$K$89+(3*(LOOKUP($D$89,HANDICAP!$A$3:$A$165,HANDICAP!$B$3:$B$165)))))</f>
        <v>0</v>
      </c>
      <c r="W158" s="17"/>
      <c r="X158" s="17"/>
      <c r="Y158" s="17">
        <f>$C$142</f>
        <v>0</v>
      </c>
      <c r="Z158" s="17">
        <f>IF($G$142=0,0,($G$142+(LOOKUP($D$142,HANDICAP!$A$3:$A$165,HANDICAP!$B$3:$B$165))))</f>
        <v>0</v>
      </c>
      <c r="AA158" s="17">
        <f>$C$87</f>
        <v>0</v>
      </c>
      <c r="AB158" s="17">
        <f>IF($H$87=0,0,($H$87+(LOOKUP($D$87,HANDICAP!$A$3:$A$165,HANDICAP!$B$3:$B$165))))</f>
        <v>0</v>
      </c>
      <c r="AC158" s="17" t="str">
        <f>$C$110</f>
        <v>Matthew Penny</v>
      </c>
      <c r="AD158" s="17">
        <f>IF($I$110=0,0,($I$110+(LOOKUP($D$110,HANDICAP!$A$3:$A$165,HANDICAP!$B$3:$B$165))))</f>
        <v>210</v>
      </c>
      <c r="AE158" s="17" t="str">
        <f>$C$24</f>
        <v>Ade French</v>
      </c>
      <c r="AF158" s="17">
        <f>IF($K$24=0,0,($K$24+(LOOKUP($D$24,HANDICAP!$A$3:$A$165,HANDICAP!$B$3:$B$165))))</f>
        <v>205</v>
      </c>
      <c r="AG158" s="17" t="str">
        <f>$C$78</f>
        <v>Judy Moffitt</v>
      </c>
      <c r="AH158" s="17">
        <f>IF($M$78=0,0,($M$78+(LOOKUP($D$78,HANDICAP!$A$3:$A$165,HANDICAP!$B$3:$B$165))))</f>
        <v>202</v>
      </c>
      <c r="AI158" s="17" t="str">
        <f>$C$122</f>
        <v>Dave Chapman</v>
      </c>
      <c r="AJ158" s="17">
        <f>IF($N$122=0,0,($N$122+(LOOKUP($D$122,HANDICAP!$A$3:$A$165,HANDICAP!$B$3:$B$165))))</f>
        <v>178</v>
      </c>
    </row>
    <row r="159" spans="1:36" ht="12.75" customHeight="1">
      <c r="A159" s="105"/>
      <c r="B159" s="17"/>
      <c r="C159" s="40" t="str">
        <f>PAIRS!E81</f>
        <v>Dave Greig</v>
      </c>
      <c r="D159" s="40">
        <f>PAIRS!F81</f>
        <v>193</v>
      </c>
      <c r="E159" s="98"/>
      <c r="F159" s="100"/>
      <c r="G159" s="44">
        <f>PAIRS!J81</f>
        <v>199</v>
      </c>
      <c r="H159" s="40">
        <f>PAIRS!L81</f>
        <v>172</v>
      </c>
      <c r="I159" s="61">
        <f>PAIRS!N81</f>
        <v>169</v>
      </c>
      <c r="J159" s="94"/>
      <c r="K159" s="44">
        <f>PAIRS!Q81</f>
        <v>239</v>
      </c>
      <c r="L159" s="94"/>
      <c r="M159" s="40">
        <f>PAIRS!S81</f>
        <v>229</v>
      </c>
      <c r="N159" s="61">
        <f>PAIRS!U81</f>
        <v>146</v>
      </c>
      <c r="O159" s="94"/>
      <c r="P159" s="94"/>
      <c r="S159" s="17" t="str">
        <f>$C$103</f>
        <v>Tony Lee</v>
      </c>
      <c r="T159" s="17">
        <f>IF($I$103=0,0,($G$103+$H$103+$I$103+(3*(LOOKUP($D$103,HANDICAP!$A$3:$A$165,HANDICAP!$B$3:$B$165)))))</f>
        <v>748</v>
      </c>
      <c r="U159" s="17" t="str">
        <f>$C$45</f>
        <v>Kevin Hunter</v>
      </c>
      <c r="V159" s="17">
        <f>IF($N$45=0,0,($N$45+$M$45+$K$45+(3*(LOOKUP($D$45,HANDICAP!$A$3:$A$165,HANDICAP!$B$3:$B$165)))))</f>
        <v>732</v>
      </c>
      <c r="W159" s="17"/>
      <c r="X159" s="17"/>
      <c r="Y159" s="17" t="str">
        <f>$C$42</f>
        <v>Homour Joseph</v>
      </c>
      <c r="Z159" s="17">
        <f>IF($G$42=0,0,($G$42+(LOOKUP($D$42,HANDICAP!$A$3:$A$165,HANDICAP!$B$3:$B$165))))</f>
        <v>240</v>
      </c>
      <c r="AA159" s="17">
        <f>$C$61</f>
        <v>0</v>
      </c>
      <c r="AB159" s="17">
        <f>IF($H$61=0,0,($H$61+(LOOKUP($D$61,HANDICAP!$A$3:$A$165,HANDICAP!$B$3:$B$165))))</f>
        <v>0</v>
      </c>
      <c r="AC159" s="17" t="str">
        <f>$C$177</f>
        <v>John Glasscoe</v>
      </c>
      <c r="AD159" s="17">
        <f>IF($I$177=0,0,($I$177+(LOOKUP($D$177,HANDICAP!$A$3:$A$165,HANDICAP!$B$3:$B$165))))</f>
        <v>241</v>
      </c>
      <c r="AE159" s="17" t="str">
        <f>$C$38</f>
        <v>Sharon Wylie</v>
      </c>
      <c r="AF159" s="17">
        <f>IF($K$38=0,0,($K$38+(LOOKUP($D$38,HANDICAP!$A$3:$A$165,HANDICAP!$B$3:$B$165))))</f>
        <v>210</v>
      </c>
      <c r="AG159" s="17" t="str">
        <f>$C$108</f>
        <v>Hazel Adams</v>
      </c>
      <c r="AH159" s="17">
        <f>IF($M$108=0,0,($M$108+(LOOKUP($D$108,HANDICAP!$A$3:$A$165,HANDICAP!$B$3:$B$165))))</f>
        <v>183</v>
      </c>
      <c r="AI159" s="17">
        <f>$C$138</f>
        <v>0</v>
      </c>
      <c r="AJ159" s="17">
        <f>IF($N$138=0,0,($N$138+(LOOKUP($D$138,HANDICAP!$A$3:$A$165,HANDICAP!$B$3:$B$165))))</f>
        <v>0</v>
      </c>
    </row>
    <row r="160" spans="1:36" ht="12.75" customHeight="1">
      <c r="A160" s="95">
        <f>PAIRS!A82</f>
        <v>76</v>
      </c>
      <c r="B160" s="17"/>
      <c r="C160" s="41" t="str">
        <f>PAIRS!C82</f>
        <v>Kylie Bromley</v>
      </c>
      <c r="D160" s="41">
        <f>PAIRS!D82</f>
        <v>198</v>
      </c>
      <c r="E160" s="97" t="str">
        <f>PAIRS!G82</f>
        <v>Bampton Dragons</v>
      </c>
      <c r="F160" s="99">
        <f>PAIRS!H82</f>
        <v>40</v>
      </c>
      <c r="G160" s="63">
        <f>PAIRS!I82</f>
        <v>191</v>
      </c>
      <c r="H160" s="38">
        <f>PAIRS!K82</f>
        <v>206</v>
      </c>
      <c r="I160" s="64">
        <f>PAIRS!M82</f>
        <v>178</v>
      </c>
      <c r="J160" s="93">
        <f>PAIRS!O82</f>
        <v>1277</v>
      </c>
      <c r="K160" s="63">
        <f>PAIRS!P82</f>
        <v>234</v>
      </c>
      <c r="L160" s="93"/>
      <c r="M160" s="38">
        <f>PAIRS!R82</f>
        <v>192</v>
      </c>
      <c r="N160" s="64">
        <f>PAIRS!T82</f>
        <v>218</v>
      </c>
      <c r="O160" s="93">
        <f>PAIRS!V82</f>
        <v>1379</v>
      </c>
      <c r="P160" s="93">
        <f>PAIRS!W82</f>
        <v>2656</v>
      </c>
      <c r="S160" s="17" t="str">
        <f>$C$84</f>
        <v>Shay Lowthian</v>
      </c>
      <c r="T160" s="17">
        <f>IF($I$84=0,0,($G$84+$H$84+$I$84+(3*(LOOKUP($D$84,HANDICAP!$A$3:$A$165,HANDICAP!$B$3:$B$165)))))</f>
        <v>710</v>
      </c>
      <c r="U160" s="17" t="str">
        <f>$C$127</f>
        <v>Nadine Pearce</v>
      </c>
      <c r="V160" s="17">
        <f>IF($N$127=0,0,($N$127+$M$127+$K$127+(3*(LOOKUP($D$127,HANDICAP!$A$3:$A$165,HANDICAP!$B$3:$B$165)))))</f>
        <v>705</v>
      </c>
      <c r="W160" s="17"/>
      <c r="X160" s="17"/>
      <c r="Y160" s="17">
        <f>$C$144</f>
        <v>0</v>
      </c>
      <c r="Z160" s="17">
        <f>IF($G$144=0,0,($G$144+(LOOKUP($D$144,HANDICAP!$A$3:$A$165,HANDICAP!$B$3:$B$165))))</f>
        <v>0</v>
      </c>
      <c r="AA160" s="17" t="str">
        <f>$C$72</f>
        <v>Rick Collins</v>
      </c>
      <c r="AB160" s="17">
        <f>IF($H$72=0,0,($H$72+(LOOKUP($D$72,HANDICAP!$A$3:$A$165,HANDICAP!$B$3:$B$165))))</f>
        <v>186</v>
      </c>
      <c r="AC160" s="17" t="str">
        <f>$C$130</f>
        <v>James Footner</v>
      </c>
      <c r="AD160" s="17">
        <f>IF($I$130=0,0,($I$130+(LOOKUP($D$130,HANDICAP!$A$3:$A$165,HANDICAP!$B$3:$B$165))))</f>
        <v>215</v>
      </c>
      <c r="AE160" s="17" t="str">
        <f>$C$50</f>
        <v>Dave Chapman</v>
      </c>
      <c r="AF160" s="17">
        <f>IF($K$50=0,0,($K$50+(LOOKUP($D$50,HANDICAP!$A$3:$A$165,HANDICAP!$B$3:$B$165))))</f>
        <v>218</v>
      </c>
      <c r="AG160" s="17" t="str">
        <f>$C$103</f>
        <v>Tony Lee</v>
      </c>
      <c r="AH160" s="17">
        <f>IF($M$103=0,0,($M$103+(LOOKUP($D$103,HANDICAP!$A$3:$A$165,HANDICAP!$B$3:$B$165))))</f>
        <v>231</v>
      </c>
      <c r="AI160" s="17" t="str">
        <f>$C$108</f>
        <v>Hazel Adams</v>
      </c>
      <c r="AJ160" s="17">
        <f>IF($N$108=0,0,($N$108+(LOOKUP($D$108,HANDICAP!$A$3:$A$165,HANDICAP!$B$3:$B$165))))</f>
        <v>214</v>
      </c>
    </row>
    <row r="161" spans="1:36" ht="12.75" customHeight="1">
      <c r="A161" s="105"/>
      <c r="B161" s="17"/>
      <c r="C161" s="40" t="str">
        <f>PAIRS!E82</f>
        <v>Pip Wellsteed</v>
      </c>
      <c r="D161" s="40">
        <f>PAIRS!F82</f>
        <v>208</v>
      </c>
      <c r="E161" s="98"/>
      <c r="F161" s="100"/>
      <c r="G161" s="44">
        <f>PAIRS!J82</f>
        <v>214</v>
      </c>
      <c r="H161" s="40">
        <f>PAIRS!L82</f>
        <v>178</v>
      </c>
      <c r="I161" s="61">
        <f>PAIRS!N82</f>
        <v>190</v>
      </c>
      <c r="J161" s="94"/>
      <c r="K161" s="44">
        <f>PAIRS!Q82</f>
        <v>244</v>
      </c>
      <c r="L161" s="104"/>
      <c r="M161" s="44">
        <f>PAIRS!S82</f>
        <v>189</v>
      </c>
      <c r="N161" s="61">
        <f>PAIRS!U82</f>
        <v>182</v>
      </c>
      <c r="O161" s="94"/>
      <c r="P161" s="94"/>
      <c r="S161" s="17" t="str">
        <f>$C$102</f>
        <v>Bethany Lee</v>
      </c>
      <c r="T161" s="17">
        <f>IF($I$102=0,0,($G$102+$H$102+$I207+(3*(LOOKUP($D$102,HANDICAP!$A$3:$A$165,HANDICAP!$B$3:$B$165)))))</f>
        <v>674</v>
      </c>
      <c r="U161" s="17" t="str">
        <f>$C$108</f>
        <v>Hazel Adams</v>
      </c>
      <c r="V161" s="17">
        <f>IF($N$108=0,0,($N$108+$M$108+$K$108+(3*(LOOKUP($D$108,HANDICAP!$A$3:$A$165,HANDICAP!$B$3:$B$165)))))</f>
        <v>619</v>
      </c>
      <c r="W161" s="17"/>
      <c r="X161" s="17"/>
      <c r="Y161" s="17" t="str">
        <f>$C$80</f>
        <v>Carrianne Rogers</v>
      </c>
      <c r="Z161" s="17">
        <f>IF($G$80=0,0,($G$80+(LOOKUP($D$80,HANDICAP!$A$3:$A$165,HANDICAP!$B$3:$B$165))))</f>
        <v>214</v>
      </c>
      <c r="AA161" s="17" t="str">
        <f>$C$168</f>
        <v>Karen Farmer</v>
      </c>
      <c r="AB161" s="17">
        <f>IF($H$168=0,0,($H$168+(LOOKUP($D$168,HANDICAP!$A$3:$A$165,HANDICAP!$B$3:$B$165))))</f>
        <v>227</v>
      </c>
      <c r="AC161" s="17">
        <f>$C$136</f>
        <v>0</v>
      </c>
      <c r="AD161" s="17">
        <f>IF($I$136=0,0,($I$136+(LOOKUP($D$136,HANDICAP!$A$3:$A$165,HANDICAP!$B$3:$B$165))))</f>
        <v>0</v>
      </c>
      <c r="AE161" s="17" t="str">
        <f>$C$155</f>
        <v>Des Harding</v>
      </c>
      <c r="AF161" s="17">
        <f>IF($K$155=0,0,($K$155+(LOOKUP($D$155,HANDICAP!$A$3:$A$165,HANDICAP!$B$3:$B$165))))</f>
        <v>248</v>
      </c>
      <c r="AG161" s="17">
        <f>$C$140</f>
        <v>0</v>
      </c>
      <c r="AH161" s="17">
        <f>IF($M$140=0,0,($M$140+(LOOKUP($D$140,HANDICAP!$A$3:$A$165,HANDICAP!$B$3:$B$165))))</f>
        <v>0</v>
      </c>
      <c r="AI161" s="17">
        <f>$C$137</f>
        <v>0</v>
      </c>
      <c r="AJ161" s="17">
        <f>IF($N$137=0,0,($N$137+(LOOKUP($D$137,HANDICAP!$A$3:$A$165,HANDICAP!$B$3:$B$165))))</f>
        <v>0</v>
      </c>
    </row>
    <row r="162" spans="1:36" ht="12.75" customHeight="1">
      <c r="A162" s="95">
        <f>PAIRS!A83</f>
        <v>77</v>
      </c>
      <c r="B162" s="17"/>
      <c r="C162" s="41" t="str">
        <f>PAIRS!C83</f>
        <v>Tara Maddocks</v>
      </c>
      <c r="D162" s="41">
        <f>PAIRS!D83</f>
        <v>150</v>
      </c>
      <c r="E162" s="97" t="str">
        <f>PAIRS!G83</f>
        <v>Ginger Nuts</v>
      </c>
      <c r="F162" s="99">
        <f>PAIRS!H83</f>
        <v>80</v>
      </c>
      <c r="G162" s="63">
        <f>PAIRS!I83</f>
        <v>130</v>
      </c>
      <c r="H162" s="38">
        <f>PAIRS!K83</f>
        <v>148</v>
      </c>
      <c r="I162" s="64">
        <f>PAIRS!M83</f>
        <v>190</v>
      </c>
      <c r="J162" s="93">
        <f>PAIRS!O83</f>
        <v>1355</v>
      </c>
      <c r="K162" s="63">
        <f>PAIRS!P83</f>
        <v>190</v>
      </c>
      <c r="L162" s="93"/>
      <c r="M162" s="38">
        <f>PAIRS!R83</f>
        <v>149</v>
      </c>
      <c r="N162" s="64">
        <f>PAIRS!T83</f>
        <v>217</v>
      </c>
      <c r="O162" s="93">
        <f>PAIRS!V83</f>
        <v>1447</v>
      </c>
      <c r="P162" s="93">
        <f>PAIRS!W83</f>
        <v>2802</v>
      </c>
      <c r="S162" s="17" t="str">
        <f>$C$85</f>
        <v>Kayleigh Lowthian</v>
      </c>
      <c r="T162" s="17">
        <f>IF($I$85=0,0,($G$85+$H$85+$I$85+(3*(LOOKUP($D$85,HANDICAP!$A$3:$A$165,HANDICAP!$B$3:$B$165)))))</f>
        <v>578</v>
      </c>
      <c r="U162" s="17" t="str">
        <f>$C$68</f>
        <v>Gareth Roberts</v>
      </c>
      <c r="V162" s="17">
        <f>IF($N$68=0,0,($N$68+$M$68+$K$68+(3*(LOOKUP($D$68,HANDICAP!$A$3:$A$165,HANDICAP!$B$3:$B$165)))))</f>
        <v>556</v>
      </c>
      <c r="W162" s="17"/>
      <c r="X162" s="17"/>
      <c r="Y162" s="17" t="str">
        <f>$C$39</f>
        <v>Julie Crisp</v>
      </c>
      <c r="Z162" s="17">
        <f>IF($G$39=0,0,($G$39+(LOOKUP($D$39,HANDICAP!$A$3:$A$165,HANDICAP!$B$3:$B$165))))</f>
        <v>197</v>
      </c>
      <c r="AA162" s="17" t="str">
        <f>$C$166</f>
        <v>Kevin Gibson</v>
      </c>
      <c r="AB162" s="17">
        <f>IF($H$166=0,0,($H$166+(LOOKUP($D$166,HANDICAP!$A$3:$A$165,HANDICAP!$B$3:$B$165))))</f>
        <v>231</v>
      </c>
      <c r="AC162" s="17" t="str">
        <f>$C$71</f>
        <v>Danny Lalley</v>
      </c>
      <c r="AD162" s="17">
        <f>IF($I$71=0,0,($I$71+(LOOKUP($D$71,HANDICAP!$A$3:$A$165,HANDICAP!$B$3:$B$165))))</f>
        <v>191</v>
      </c>
      <c r="AE162" s="17" t="str">
        <f>$C$94</f>
        <v>Les Keates</v>
      </c>
      <c r="AF162" s="17">
        <f>IF($K$94=0,0,($K$94+(LOOKUP($D$94,HANDICAP!$A$3:$A$165,HANDICAP!$B$3:$B$165))))</f>
        <v>202</v>
      </c>
      <c r="AG162" s="17" t="str">
        <f>$C$65</f>
        <v>Les Keates</v>
      </c>
      <c r="AH162" s="17">
        <f>IF($M$65=0,0,($M$65+(LOOKUP($D$65,HANDICAP!$A$3:$A$165,HANDICAP!$B$3:$B$165))))</f>
        <v>189</v>
      </c>
      <c r="AI162" s="17" t="str">
        <f>$C$120</f>
        <v>Kay Rogers</v>
      </c>
      <c r="AJ162" s="17">
        <f>IF($N$120=0,0,($N$120+(LOOKUP($D$120,HANDICAP!$A$3:$A$165,HANDICAP!$B$3:$B$165))))</f>
        <v>205</v>
      </c>
    </row>
    <row r="163" spans="1:36" ht="12.75" customHeight="1">
      <c r="A163" s="105"/>
      <c r="B163" s="17"/>
      <c r="C163" s="40" t="str">
        <f>PAIRS!E83</f>
        <v>Chris Maddocks</v>
      </c>
      <c r="D163" s="40">
        <f>PAIRS!F83</f>
        <v>203</v>
      </c>
      <c r="E163" s="98"/>
      <c r="F163" s="100"/>
      <c r="G163" s="44">
        <f>PAIRS!J83</f>
        <v>216</v>
      </c>
      <c r="H163" s="40">
        <f>PAIRS!L83</f>
        <v>221</v>
      </c>
      <c r="I163" s="61">
        <f>PAIRS!N83</f>
        <v>210</v>
      </c>
      <c r="J163" s="94"/>
      <c r="K163" s="44">
        <f>PAIRS!Q83</f>
        <v>200</v>
      </c>
      <c r="L163" s="94"/>
      <c r="M163" s="40">
        <f>PAIRS!S83</f>
        <v>235</v>
      </c>
      <c r="N163" s="61">
        <f>PAIRS!U83</f>
        <v>216</v>
      </c>
      <c r="O163" s="94"/>
      <c r="P163" s="94"/>
      <c r="S163" s="17" t="str">
        <f>$C$107</f>
        <v>Paul Caddy</v>
      </c>
      <c r="T163" s="17">
        <f>IF($I$107=0,0,($G$107+$H$107+$I$107+(3*(LOOKUP($D$107,HANDICAP!$A$3:$A$165,HANDICAP!$B$3:$B$165)))))</f>
        <v>709</v>
      </c>
      <c r="U163" s="17" t="str">
        <f>$C$104</f>
        <v>Dave Greig</v>
      </c>
      <c r="V163" s="17">
        <f>IF($N$104=0,0,($N$104+$M$104+$K$104+(3*(LOOKUP($D$104,HANDICAP!$A$3:$A$165,HANDICAP!$B$3:$B$165)))))</f>
        <v>631</v>
      </c>
      <c r="W163" s="17"/>
      <c r="X163" s="17"/>
      <c r="Y163" s="17">
        <f>$C$29</f>
        <v>0</v>
      </c>
      <c r="Z163" s="17">
        <f>IF($G$29=0,0,($G$29+(LOOKUP($D$29,HANDICAP!$A$3:$A$165,HANDICAP!$B$3:$B$165))))</f>
        <v>0</v>
      </c>
      <c r="AA163" s="17">
        <f>$C$145</f>
        <v>0</v>
      </c>
      <c r="AB163" s="17">
        <f>IF($H$145=0,0,($H$145+(LOOKUP($D$145,HANDICAP!$A$3:$A$165,HANDICAP!$B$3:$B$165))))</f>
        <v>0</v>
      </c>
      <c r="AC163" s="17">
        <f>$C$144</f>
        <v>0</v>
      </c>
      <c r="AD163" s="17">
        <f>IF($I$144=0,0,($I$144+(LOOKUP($D$144,HANDICAP!$A$3:$A$165,HANDICAP!$B$3:$B$165))))</f>
        <v>0</v>
      </c>
      <c r="AE163" s="17">
        <f>$C$144</f>
        <v>0</v>
      </c>
      <c r="AF163" s="17">
        <f>IF($K$144=0,0,($K$144+(LOOKUP($D$144,HANDICAP!$A$3:$A$165,HANDICAP!$B$3:$B$165))))</f>
        <v>0</v>
      </c>
      <c r="AG163" s="17" t="str">
        <f>$C$49</f>
        <v>Craig Macpherson</v>
      </c>
      <c r="AH163" s="17">
        <f>IF($M$49=0,0,($M$49+(LOOKUP($D$49,HANDICAP!$A$3:$A$165,HANDICAP!$B$3:$B$165))))</f>
        <v>247</v>
      </c>
      <c r="AI163" s="17">
        <f>$C$34</f>
        <v>0</v>
      </c>
      <c r="AJ163" s="17">
        <f>IF($N$34=0,0,($N$34+(LOOKUP($D$34,HANDICAP!$A$3:$A$165,HANDICAP!$B$3:$B$165))))</f>
        <v>0</v>
      </c>
    </row>
    <row r="164" spans="1:36" ht="12.75" customHeight="1">
      <c r="A164" s="95">
        <f>PAIRS!A84</f>
        <v>78</v>
      </c>
      <c r="B164" s="17"/>
      <c r="C164" s="41" t="str">
        <f>PAIRS!C84</f>
        <v>Hazel Adams</v>
      </c>
      <c r="D164" s="41">
        <f>PAIRS!D84</f>
        <v>166</v>
      </c>
      <c r="E164" s="97" t="str">
        <f>PAIRS!G84</f>
        <v>Team French</v>
      </c>
      <c r="F164" s="99">
        <f>PAIRS!H84</f>
        <v>84</v>
      </c>
      <c r="G164" s="63">
        <f>PAIRS!I84</f>
        <v>173</v>
      </c>
      <c r="H164" s="38">
        <f>PAIRS!K84</f>
        <v>158</v>
      </c>
      <c r="I164" s="64">
        <f>PAIRS!M84</f>
        <v>155</v>
      </c>
      <c r="J164" s="93">
        <f>PAIRS!O84</f>
        <v>1370</v>
      </c>
      <c r="K164" s="63">
        <f>PAIRS!P84</f>
        <v>158</v>
      </c>
      <c r="L164" s="93"/>
      <c r="M164" s="38">
        <f>PAIRS!R84</f>
        <v>166</v>
      </c>
      <c r="N164" s="64">
        <f>PAIRS!T84</f>
        <v>156</v>
      </c>
      <c r="O164" s="93">
        <f>PAIRS!V84</f>
        <v>1331</v>
      </c>
      <c r="P164" s="93">
        <f>PAIRS!W84</f>
        <v>2701</v>
      </c>
      <c r="S164" s="17">
        <f>$C$33</f>
        <v>0</v>
      </c>
      <c r="T164" s="17">
        <f>IF($I$33=0,0,($G$33+$H$33+$I$33+(3*(LOOKUP($D$33,HANDICAP!$A$3:$A$165,HANDICAP!$B$3:$B$165)))))</f>
        <v>0</v>
      </c>
      <c r="U164" s="17" t="str">
        <f>$C$78</f>
        <v>Judy Moffitt</v>
      </c>
      <c r="V164" s="17">
        <f>IF($N$78=0,0,($N$78+$M$78+$K$78+(3*(LOOKUP($D$78,HANDICAP!$A$3:$A$165,HANDICAP!$B$3:$B$165)))))</f>
        <v>676</v>
      </c>
      <c r="W164" s="17"/>
      <c r="X164" s="17"/>
      <c r="Y164" s="17" t="str">
        <f>$C$82</f>
        <v>Chris Lee</v>
      </c>
      <c r="Z164" s="17">
        <f>IF($G$82=0,0,($G$82+(LOOKUP($D$82,HANDICAP!$A$3:$A$165,HANDICAP!$B$3:$B$165))))</f>
        <v>171</v>
      </c>
      <c r="AA164" s="17" t="str">
        <f>$C$120</f>
        <v>Kay Rogers</v>
      </c>
      <c r="AB164" s="17">
        <f>IF($H$120=0,0,($H$120+(LOOKUP($D$120,HANDICAP!$A$3:$A$165,HANDICAP!$B$3:$B$165))))</f>
        <v>212</v>
      </c>
      <c r="AC164" s="17" t="str">
        <f>$C$150</f>
        <v>Homour Joseph</v>
      </c>
      <c r="AD164" s="17">
        <f>IF($I$150=0,0,($I$150+(LOOKUP($D$150,HANDICAP!$A$3:$A$165,HANDICAP!$B$3:$B$165))))</f>
        <v>206</v>
      </c>
      <c r="AE164" s="17" t="str">
        <f>$C$98</f>
        <v>Val Hopcraft</v>
      </c>
      <c r="AF164" s="17">
        <f>IF($K$98=0,0,($K$98+(LOOKUP($D$98,HANDICAP!$A$3:$A$165,HANDICAP!$B$3:$B$165))))</f>
        <v>245</v>
      </c>
      <c r="AG164" s="17" t="str">
        <f>$C$112</f>
        <v>Sandy Church</v>
      </c>
      <c r="AH164" s="17">
        <f>IF($M$112=0,0,($M$112+(LOOKUP($D$112,HANDICAP!$A$3:$A$165,HANDICAP!$B$3:$B$165))))</f>
        <v>223</v>
      </c>
      <c r="AI164" s="17" t="str">
        <f>$C$55</f>
        <v>Shane Burton Williams</v>
      </c>
      <c r="AJ164" s="17">
        <f>IF($N$55=0,0,($N$55+(LOOKUP($D$55,HANDICAP!$A$3:$A$165,HANDICAP!$B$3:$B$165))))</f>
        <v>187</v>
      </c>
    </row>
    <row r="165" spans="1:36" ht="12.75" customHeight="1">
      <c r="A165" s="105"/>
      <c r="B165" s="17"/>
      <c r="C165" s="40" t="str">
        <f>PAIRS!E84</f>
        <v>Ade French</v>
      </c>
      <c r="D165" s="40">
        <f>PAIRS!F84</f>
        <v>182</v>
      </c>
      <c r="E165" s="98"/>
      <c r="F165" s="100"/>
      <c r="G165" s="44">
        <f>PAIRS!J84</f>
        <v>246</v>
      </c>
      <c r="H165" s="40">
        <f>PAIRS!L84</f>
        <v>204</v>
      </c>
      <c r="I165" s="61">
        <f>PAIRS!N84</f>
        <v>182</v>
      </c>
      <c r="J165" s="94"/>
      <c r="K165" s="44">
        <f>PAIRS!Q84</f>
        <v>215</v>
      </c>
      <c r="L165" s="94"/>
      <c r="M165" s="40">
        <f>PAIRS!S84</f>
        <v>162</v>
      </c>
      <c r="N165" s="61">
        <f>PAIRS!U84</f>
        <v>222</v>
      </c>
      <c r="O165" s="94"/>
      <c r="P165" s="94"/>
      <c r="S165" s="17" t="str">
        <f>$C$105</f>
        <v>Martin Maybrey</v>
      </c>
      <c r="T165" s="17">
        <f>IF($I$105=0,0,($G$105+$H$105+$I$105+(3*(LOOKUP($D$105,HANDICAP!$A$3:$A$165,HANDICAP!$B$3:$B$165)))))</f>
        <v>678</v>
      </c>
      <c r="U165" s="17" t="str">
        <f>$C$49</f>
        <v>Craig Macpherson</v>
      </c>
      <c r="V165" s="17">
        <f>IF($N$49=0,0,($N$49+$M$49+$K$49+(3*(LOOKUP($D$49,HANDICAP!$A$3:$A$165,HANDICAP!$B$3:$B$165)))))</f>
        <v>729</v>
      </c>
      <c r="W165" s="17"/>
      <c r="X165" s="17"/>
      <c r="Y165" s="17" t="str">
        <f>$C$20</f>
        <v>Martin Maybrey</v>
      </c>
      <c r="Z165" s="17">
        <f>IF($G$20=0,0,($G$20+(LOOKUP($D$20,HANDICAP!$A$3:$A$165,HANDICAP!$B$3:$B$165))))</f>
        <v>197</v>
      </c>
      <c r="AA165" s="17" t="str">
        <f>$C$41</f>
        <v>Pam Sharman</v>
      </c>
      <c r="AB165" s="17">
        <f>IF($H$41=0,0,($H$41+(LOOKUP($D$41,HANDICAP!$A$3:$A$165,HANDICAP!$B$3:$B$165))))</f>
        <v>225</v>
      </c>
      <c r="AC165" s="17">
        <f>$C$56</f>
        <v>0</v>
      </c>
      <c r="AD165" s="17">
        <f>IF($I$56=0,0,($I$56+(LOOKUP($D$56,HANDICAP!$A$3:$A$165,HANDICAP!$B$3:$B$165))))</f>
        <v>0</v>
      </c>
      <c r="AE165" s="17" t="str">
        <f>$C$123</f>
        <v>John Glasscoe</v>
      </c>
      <c r="AF165" s="17">
        <f>IF($K$123=0,0,($K$123+(LOOKUP($D$123,HANDICAP!$A$3:$A$165,HANDICAP!$B$3:$B$165))))</f>
        <v>252</v>
      </c>
      <c r="AG165" s="17">
        <f>$C$137</f>
        <v>0</v>
      </c>
      <c r="AH165" s="17">
        <f>IF($M$137=0,0,($M$137+(LOOKUP($D$137,HANDICAP!$A$3:$A$165,HANDICAP!$B$3:$B$165))))</f>
        <v>0</v>
      </c>
      <c r="AI165" s="17" t="str">
        <f>$C$159</f>
        <v>Dave Greig</v>
      </c>
      <c r="AJ165" s="17">
        <f>IF($N$159=0,0,($N$159+(LOOKUP($D$159,HANDICAP!$A$3:$A$165,HANDICAP!$B$3:$B$165))))</f>
        <v>173</v>
      </c>
    </row>
    <row r="166" spans="1:36" ht="12.75" customHeight="1">
      <c r="A166" s="95">
        <f>PAIRS!A85</f>
        <v>79</v>
      </c>
      <c r="B166" s="17"/>
      <c r="C166" s="41" t="str">
        <f>PAIRS!C85</f>
        <v>Kevin Gibson</v>
      </c>
      <c r="D166" s="41">
        <f>PAIRS!D85</f>
        <v>187</v>
      </c>
      <c r="E166" s="97" t="str">
        <f>PAIRS!G85</f>
        <v>Mixed Bag</v>
      </c>
      <c r="F166" s="99">
        <f>PAIRS!H85</f>
        <v>70</v>
      </c>
      <c r="G166" s="63">
        <f>PAIRS!I85</f>
        <v>200</v>
      </c>
      <c r="H166" s="38">
        <f>PAIRS!K85</f>
        <v>199</v>
      </c>
      <c r="I166" s="64">
        <f>PAIRS!M85</f>
        <v>164</v>
      </c>
      <c r="J166" s="93">
        <f>PAIRS!O85</f>
        <v>1292</v>
      </c>
      <c r="K166" s="63">
        <f>PAIRS!P85</f>
        <v>190</v>
      </c>
      <c r="L166" s="93"/>
      <c r="M166" s="38">
        <f>PAIRS!R85</f>
        <v>157</v>
      </c>
      <c r="N166" s="64">
        <f>PAIRS!T85</f>
        <v>177</v>
      </c>
      <c r="O166" s="93">
        <f>PAIRS!V85</f>
        <v>1281</v>
      </c>
      <c r="P166" s="93">
        <f>PAIRS!W85</f>
        <v>2573</v>
      </c>
      <c r="S166" s="17">
        <f>$C$139</f>
        <v>0</v>
      </c>
      <c r="T166" s="17">
        <f>IF($I$139=0,0,($G$139+$H$139+$I$139+(3*(LOOKUP($D$139,HANDICAP!$A$3:$A$165,HANDICAP!$B$3:$B$165)))))</f>
        <v>0</v>
      </c>
      <c r="U166" s="17" t="str">
        <f>$C$149</f>
        <v>Craig Macpherson</v>
      </c>
      <c r="V166" s="17">
        <f>IF($N$149=0,0,($N$149+$M$149+$K$149+(3*(LOOKUP($D$149,HANDICAP!$A$3:$A$165,HANDICAP!$B$3:$B$165)))))</f>
        <v>755</v>
      </c>
      <c r="W166" s="17"/>
      <c r="X166" s="17"/>
      <c r="Y166" s="17" t="str">
        <f>$C$79</f>
        <v>Shanine Gill</v>
      </c>
      <c r="Z166" s="17">
        <f>IF($G$79=0,0,($G$79+(LOOKUP($D$79,HANDICAP!$A$3:$A$165,HANDICAP!$B$3:$B$165))))</f>
        <v>187</v>
      </c>
      <c r="AA166" s="17" t="str">
        <f>$C$112</f>
        <v>Sandy Church</v>
      </c>
      <c r="AB166" s="17">
        <f>IF($H$112=0,0,($H$112+(LOOKUP($D$112,HANDICAP!$A$3:$A$165,HANDICAP!$B$3:$B$165))))</f>
        <v>236</v>
      </c>
      <c r="AC166" s="17" t="str">
        <f>$C$124</f>
        <v>Lee Townsend</v>
      </c>
      <c r="AD166" s="17">
        <f>IF($I$124=0,0,($I$124+(LOOKUP($D$124,HANDICAP!$A$3:$A$165,HANDICAP!$B$3:$B$165))))</f>
        <v>247</v>
      </c>
      <c r="AE166" s="17" t="str">
        <f>$C$95</f>
        <v>John Glasscoe</v>
      </c>
      <c r="AF166" s="17">
        <f>IF($K$95=0,0,($K$95+(LOOKUP($D$95,HANDICAP!$A$3:$A$165,HANDICAP!$B$3:$B$165))))</f>
        <v>211</v>
      </c>
      <c r="AG166" s="17" t="str">
        <f>$C$50</f>
        <v>Dave Chapman</v>
      </c>
      <c r="AH166" s="17">
        <f>IF($M$50=0,0,($M$50+(LOOKUP($D$50,HANDICAP!$A$3:$A$165,HANDICAP!$B$3:$B$165))))</f>
        <v>203</v>
      </c>
      <c r="AI166" s="17" t="str">
        <f>$C$53</f>
        <v>Pip Wellsteed</v>
      </c>
      <c r="AJ166" s="17">
        <f>IF($N$53=0,0,($N$53+(LOOKUP($D$53,HANDICAP!$A$3:$A$165,HANDICAP!$B$3:$B$165))))</f>
        <v>246</v>
      </c>
    </row>
    <row r="167" spans="1:36" ht="12.75" customHeight="1">
      <c r="A167" s="105"/>
      <c r="B167" s="17"/>
      <c r="C167" s="40" t="str">
        <f>PAIRS!E85</f>
        <v>Chris Smith</v>
      </c>
      <c r="D167" s="40">
        <f>PAIRS!F85</f>
        <v>179</v>
      </c>
      <c r="E167" s="98"/>
      <c r="F167" s="100"/>
      <c r="G167" s="44">
        <f>PAIRS!J85</f>
        <v>183</v>
      </c>
      <c r="H167" s="40">
        <f>PAIRS!L85</f>
        <v>179</v>
      </c>
      <c r="I167" s="61">
        <f>PAIRS!N85</f>
        <v>157</v>
      </c>
      <c r="J167" s="94"/>
      <c r="K167" s="44">
        <f>PAIRS!Q85</f>
        <v>147</v>
      </c>
      <c r="L167" s="94"/>
      <c r="M167" s="40">
        <f>PAIRS!S85</f>
        <v>211</v>
      </c>
      <c r="N167" s="61">
        <f>PAIRS!U85</f>
        <v>189</v>
      </c>
      <c r="O167" s="94"/>
      <c r="P167" s="94"/>
      <c r="S167" s="17" t="str">
        <f>$C$150</f>
        <v>Homour Joseph</v>
      </c>
      <c r="T167" s="17">
        <f>IF($I$150=0,0,($G$150+$H$150+$I$150+(3*(LOOKUP($D$150,HANDICAP!$A$3:$A$165,HANDICAP!$B$3:$B$165)))))</f>
        <v>685</v>
      </c>
      <c r="U167" s="17">
        <f>$C$86</f>
        <v>0</v>
      </c>
      <c r="V167" s="17">
        <f>IF($N$86=0,0,($N$86+$M$86+$K$86+(3*(LOOKUP($D$86,HANDICAP!$A$3:$A$165,HANDICAP!$B$3:$B$165)))))</f>
        <v>0</v>
      </c>
      <c r="W167" s="17"/>
      <c r="X167" s="17"/>
      <c r="Y167" s="17">
        <f>$C$137</f>
        <v>0</v>
      </c>
      <c r="Z167" s="17">
        <f>IF($G$137=0,0,($G$137+(LOOKUP($D$137,HANDICAP!$A$3:$A$165,HANDICAP!$B$3:$B$165))))</f>
        <v>0</v>
      </c>
      <c r="AA167" s="17">
        <f>$C$33</f>
        <v>0</v>
      </c>
      <c r="AB167" s="17">
        <f>IF($H$33=0,0,($H$33+(LOOKUP($D$33,HANDICAP!$A$3:$A$165,HANDICAP!$B$3:$B$165))))</f>
        <v>0</v>
      </c>
      <c r="AC167" s="17">
        <f>$C$138</f>
        <v>0</v>
      </c>
      <c r="AD167" s="17">
        <f>IF($I$138=0,0,($I$138+(LOOKUP($D$138,HANDICAP!$A$3:$A$165,HANDICAP!$B$3:$B$165))))</f>
        <v>0</v>
      </c>
      <c r="AE167" s="17">
        <f>$C$61</f>
        <v>0</v>
      </c>
      <c r="AF167" s="17">
        <f>IF($K$61=0,0,($K$61+(LOOKUP($D$61,HANDICAP!$A$3:$A$165,HANDICAP!$B$3:$B$165))))</f>
        <v>0</v>
      </c>
      <c r="AG167" s="17" t="str">
        <f>$C$106</f>
        <v>Kev Hunter</v>
      </c>
      <c r="AH167" s="17">
        <f>IF($M$106=0,0,($M$106+(LOOKUP($D$106,HANDICAP!$A$3:$A$165,HANDICAP!$B$3:$B$165))))</f>
        <v>211</v>
      </c>
      <c r="AI167" s="17" t="str">
        <f>$C$166</f>
        <v>Kevin Gibson</v>
      </c>
      <c r="AJ167" s="17">
        <f>IF($N$166=0,0,($N$166+(LOOKUP($D$166,HANDICAP!$A$3:$A$165,HANDICAP!$B$3:$B$165))))</f>
        <v>209</v>
      </c>
    </row>
    <row r="168" spans="1:36" ht="12.75" customHeight="1">
      <c r="A168" s="95">
        <f>PAIRS!A86</f>
        <v>80</v>
      </c>
      <c r="B168" s="17"/>
      <c r="C168" s="41" t="str">
        <f>PAIRS!C86</f>
        <v>Karen Farmer</v>
      </c>
      <c r="D168" s="41">
        <f>PAIRS!D86</f>
        <v>161</v>
      </c>
      <c r="E168" s="97" t="str">
        <f>PAIRS!G86</f>
        <v>BBBC 15</v>
      </c>
      <c r="F168" s="99">
        <f>PAIRS!H86</f>
        <v>110</v>
      </c>
      <c r="G168" s="63">
        <f>PAIRS!I86</f>
        <v>182</v>
      </c>
      <c r="H168" s="38">
        <f>PAIRS!K86</f>
        <v>176</v>
      </c>
      <c r="I168" s="64">
        <f>PAIRS!M86</f>
        <v>146</v>
      </c>
      <c r="J168" s="93">
        <f>PAIRS!O86</f>
        <v>1375</v>
      </c>
      <c r="K168" s="63">
        <f>PAIRS!P86</f>
        <v>162</v>
      </c>
      <c r="L168" s="93"/>
      <c r="M168" s="38">
        <f>PAIRS!R86</f>
        <v>179</v>
      </c>
      <c r="N168" s="64">
        <f>PAIRS!T86</f>
        <v>135</v>
      </c>
      <c r="O168" s="93">
        <f>PAIRS!V86</f>
        <v>1351</v>
      </c>
      <c r="P168" s="93">
        <f>PAIRS!W86</f>
        <v>2726</v>
      </c>
      <c r="S168" s="17">
        <f>$C$61</f>
        <v>0</v>
      </c>
      <c r="T168" s="17">
        <f>IF($I$61=0,0,($G$61+$H$61+$I$61+(3*(LOOKUP($D$61,HANDICAP!$A$3:$A$165,HANDICAP!$B$3:$B$165)))))</f>
        <v>0</v>
      </c>
      <c r="U168" s="17" t="str">
        <f>$C$113</f>
        <v>Logan Ellis</v>
      </c>
      <c r="V168" s="17">
        <f>IF($N$113=0,0,($N$113+$M$113+$K$113+(3*(LOOKUP($D$113,HANDICAP!$A$3:$A$165,HANDICAP!$B$3:$B$165)))))</f>
        <v>586</v>
      </c>
      <c r="W168" s="17"/>
      <c r="X168" s="17"/>
      <c r="Y168" s="17" t="str">
        <f>$C$124</f>
        <v>Lee Townsend</v>
      </c>
      <c r="Z168" s="17">
        <f>IF($G$124=0,0,($G$124+(LOOKUP($D$124,HANDICAP!$A$3:$A$165,HANDICAP!$B$3:$B$165))))</f>
        <v>231</v>
      </c>
      <c r="AA168" s="17">
        <f>$C$88</f>
        <v>0</v>
      </c>
      <c r="AB168" s="17">
        <f>IF($H$88=0,0,($H$88+(LOOKUP($D$88,HANDICAP!$A$3:$A$165,HANDICAP!$B$3:$B$165))))</f>
        <v>0</v>
      </c>
      <c r="AC168" s="17" t="str">
        <f>$C$82</f>
        <v>Chris Lee</v>
      </c>
      <c r="AD168" s="17">
        <f>IF($I$82=0,0,($I$82+(LOOKUP($D$82,HANDICAP!$A$3:$A$165,HANDICAP!$B$3:$B$165))))</f>
        <v>206</v>
      </c>
      <c r="AE168" s="17" t="str">
        <f>$C$102</f>
        <v>Bethany Lee</v>
      </c>
      <c r="AF168" s="17">
        <f>IF($K$102=0,0,($K$102+(LOOKUP($D$102,HANDICAP!$A$3:$A$165,HANDICAP!$B$3:$B$165))))</f>
        <v>194</v>
      </c>
      <c r="AG168" s="17" t="str">
        <f>$C$100</f>
        <v>Chris Lee</v>
      </c>
      <c r="AH168" s="17">
        <f>IF($M$100=0,0,($M$100+(LOOKUP($D$100,HANDICAP!$A$3:$A$165,HANDICAP!$B$3:$B$165))))</f>
        <v>242</v>
      </c>
      <c r="AI168" s="17" t="str">
        <f>$C$65</f>
        <v>Les Keates</v>
      </c>
      <c r="AJ168" s="17">
        <f>IF($N$65=0,0,($N$65+(LOOKUP($D$65,HANDICAP!$A$3:$A$165,HANDICAP!$B$3:$B$165))))</f>
        <v>200</v>
      </c>
    </row>
    <row r="169" spans="1:36" ht="12.75" customHeight="1">
      <c r="A169" s="105"/>
      <c r="B169" s="17"/>
      <c r="C169" s="40" t="str">
        <f>PAIRS!E86</f>
        <v>Graham Harmer</v>
      </c>
      <c r="D169" s="40">
        <f>PAIRS!F86</f>
        <v>151</v>
      </c>
      <c r="E169" s="98"/>
      <c r="F169" s="100"/>
      <c r="G169" s="44">
        <f>PAIRS!J86</f>
        <v>193</v>
      </c>
      <c r="H169" s="40">
        <f>PAIRS!L86</f>
        <v>159</v>
      </c>
      <c r="I169" s="61">
        <f>PAIRS!N86</f>
        <v>189</v>
      </c>
      <c r="J169" s="94"/>
      <c r="K169" s="44">
        <f>PAIRS!Q86</f>
        <v>159</v>
      </c>
      <c r="L169" s="94"/>
      <c r="M169" s="40">
        <f>PAIRS!S86</f>
        <v>196</v>
      </c>
      <c r="N169" s="61">
        <f>PAIRS!U86</f>
        <v>190</v>
      </c>
      <c r="O169" s="94"/>
      <c r="P169" s="94"/>
      <c r="S169" s="17" t="str">
        <f>$C$70</f>
        <v>Bruce Moffitt</v>
      </c>
      <c r="T169" s="17">
        <f>IF($I$70=0,0,($G$70+$H$70+$I$70+(3*(LOOKUP($D$70,HANDICAP!$A$3:$A$165,HANDICAP!$B$3:$B$165)))))</f>
        <v>745</v>
      </c>
      <c r="U169" s="17" t="str">
        <f>$C$69</f>
        <v>Louise Roberts</v>
      </c>
      <c r="V169" s="17">
        <f>IF($N$69=0,0,($N$69+$M$69+$K$69+(3*(LOOKUP($D$69,HANDICAP!$A$3:$A$165,HANDICAP!$B$3:$B$165)))))</f>
        <v>667</v>
      </c>
      <c r="W169" s="17"/>
      <c r="X169" s="17"/>
      <c r="Y169" s="17" t="str">
        <f>$C$47</f>
        <v>Martin Maybrey</v>
      </c>
      <c r="Z169" s="17">
        <f>IF($G$47=0,0,($G$47+(LOOKUP($D$47,HANDICAP!$A$3:$A$165,HANDICAP!$B$3:$B$165))))</f>
        <v>234</v>
      </c>
      <c r="AA169" s="17" t="str">
        <f>$C$37</f>
        <v>Mike Williams</v>
      </c>
      <c r="AB169" s="17">
        <f>IF($H$37=0,0,($H$37+(LOOKUP($D$37,HANDICAP!$A$3:$A$165,HANDICAP!$B$3:$B$165))))</f>
        <v>202</v>
      </c>
      <c r="AC169" s="17" t="str">
        <f>$C$166</f>
        <v>Kevin Gibson</v>
      </c>
      <c r="AD169" s="17">
        <f>IF($I$166=0,0,($I$166+(LOOKUP($D$166,HANDICAP!$A$3:$A$165,HANDICAP!$B$3:$B$165))))</f>
        <v>196</v>
      </c>
      <c r="AE169" s="17">
        <f>$C$31</f>
        <v>0</v>
      </c>
      <c r="AF169" s="17">
        <f>IF($K$31=0,0,($K$31+(LOOKUP($D$31,HANDICAP!$A$3:$A$165,HANDICAP!$B$3:$B$165))))</f>
        <v>0</v>
      </c>
      <c r="AG169" s="17">
        <f>$C$27</f>
        <v>0</v>
      </c>
      <c r="AH169" s="17">
        <f>IF($M$27=0,0,($M$27+(LOOKUP($D$27,HANDICAP!$A$3:$A$165,HANDICAP!$B$3:$B$165))))</f>
        <v>0</v>
      </c>
      <c r="AI169" s="17" t="str">
        <f>$C$105</f>
        <v>Martin Maybrey</v>
      </c>
      <c r="AJ169" s="17">
        <f>IF($N$105=0,0,($N$105+(LOOKUP($D$105,HANDICAP!$A$3:$A$165,HANDICAP!$B$3:$B$165))))</f>
        <v>282</v>
      </c>
    </row>
    <row r="170" spans="1:36" ht="12.75" customHeight="1">
      <c r="A170" s="95">
        <f>PAIRS!A87</f>
        <v>81</v>
      </c>
      <c r="B170" s="17"/>
      <c r="C170" s="41">
        <f>PAIRS!C87</f>
        <v>0</v>
      </c>
      <c r="D170" s="41">
        <f>PAIRS!D87</f>
        <v>0</v>
      </c>
      <c r="E170" s="97">
        <f>PAIRS!G87</f>
        <v>0</v>
      </c>
      <c r="F170" s="99">
        <f>PAIRS!H87</f>
        <v>0</v>
      </c>
      <c r="G170" s="63">
        <f>PAIRS!I87</f>
        <v>0</v>
      </c>
      <c r="H170" s="38">
        <f>PAIRS!K87</f>
        <v>0</v>
      </c>
      <c r="I170" s="64">
        <f>PAIRS!M87</f>
        <v>0</v>
      </c>
      <c r="J170" s="93">
        <f>PAIRS!O87</f>
        <v>0</v>
      </c>
      <c r="K170" s="63">
        <f>PAIRS!P87</f>
        <v>0</v>
      </c>
      <c r="L170" s="93"/>
      <c r="M170" s="38">
        <f>PAIRS!R87</f>
        <v>0</v>
      </c>
      <c r="N170" s="64">
        <f>PAIRS!T87</f>
        <v>0</v>
      </c>
      <c r="O170" s="93">
        <f>PAIRS!V87</f>
        <v>0</v>
      </c>
      <c r="P170" s="93">
        <f>PAIRS!W87</f>
        <v>0</v>
      </c>
      <c r="S170" s="17" t="str">
        <f>$C$96</f>
        <v>Graham Harmer</v>
      </c>
      <c r="T170" s="17">
        <f>IF($I$96=0,0,($G$96+$H$96+$I$96+(3*(LOOKUP($D$96,HANDICAP!$A$3:$A$165,HANDICAP!$B$3:$B$165)))))</f>
        <v>744</v>
      </c>
      <c r="U170" s="17">
        <f>$C$34</f>
        <v>0</v>
      </c>
      <c r="V170" s="17">
        <f>IF($N$34=0,0,($N$34+$M$34+$K$34+(3*(LOOKUP($D$34,HANDICAP!$A$3:$A$165,HANDICAP!$B$3:$B$165)))))</f>
        <v>0</v>
      </c>
      <c r="W170" s="17"/>
      <c r="X170" s="17"/>
      <c r="Y170" s="17" t="str">
        <f>$C$112</f>
        <v>Sandy Church</v>
      </c>
      <c r="Z170" s="17">
        <f>IF($G$112=0,0,($G$112+(LOOKUP($D$112,HANDICAP!$A$3:$A$165,HANDICAP!$B$3:$B$165))))</f>
        <v>234</v>
      </c>
      <c r="AA170" s="17" t="str">
        <f>$C$98</f>
        <v>Val Hopcraft</v>
      </c>
      <c r="AB170" s="17">
        <f>IF($H$98=0,0,($H$98+(LOOKUP($D$98,HANDICAP!$A$3:$A$165,HANDICAP!$B$3:$B$165))))</f>
        <v>258</v>
      </c>
      <c r="AC170" s="17" t="str">
        <f>$C$84</f>
        <v>Shay Lowthian</v>
      </c>
      <c r="AD170" s="17">
        <f>IF($I$84=0,0,($I$84+(LOOKUP($D$84,HANDICAP!$A$3:$A$165,HANDICAP!$B$3:$B$165))))</f>
        <v>277</v>
      </c>
      <c r="AE170" s="17" t="str">
        <f>$C$70</f>
        <v>Bruce Moffitt</v>
      </c>
      <c r="AF170" s="17">
        <f>IF($K$70=0,0,($K$70+(LOOKUP($D$70,HANDICAP!$A$3:$A$165,HANDICAP!$B$3:$B$165))))</f>
        <v>236</v>
      </c>
      <c r="AG170" s="17" t="str">
        <f>$C$102</f>
        <v>Bethany Lee</v>
      </c>
      <c r="AH170" s="17">
        <f>IF($M$102=0,0,($M$102+(LOOKUP($D$102,HANDICAP!$A$3:$A$165,HANDICAP!$B$3:$B$165))))</f>
        <v>237</v>
      </c>
      <c r="AI170" s="17" t="str">
        <f>$C$92</f>
        <v>Chris Maddocks</v>
      </c>
      <c r="AJ170" s="17">
        <f>IF($N$92=0,0,($N$92+(LOOKUP($D$92,HANDICAP!$A$3:$A$165,HANDICAP!$B$3:$B$165))))</f>
        <v>226</v>
      </c>
    </row>
    <row r="171" spans="1:36" ht="12.75" customHeight="1">
      <c r="A171" s="105"/>
      <c r="B171" s="17"/>
      <c r="C171" s="40">
        <f>PAIRS!E87</f>
        <v>0</v>
      </c>
      <c r="D171" s="40">
        <f>PAIRS!F87</f>
        <v>0</v>
      </c>
      <c r="E171" s="98"/>
      <c r="F171" s="100"/>
      <c r="G171" s="44">
        <f>PAIRS!J87</f>
        <v>0</v>
      </c>
      <c r="H171" s="40">
        <f>PAIRS!L87</f>
        <v>0</v>
      </c>
      <c r="I171" s="61">
        <f>PAIRS!N87</f>
        <v>0</v>
      </c>
      <c r="J171" s="94"/>
      <c r="K171" s="44">
        <f>PAIRS!Q87</f>
        <v>0</v>
      </c>
      <c r="L171" s="94"/>
      <c r="M171" s="40">
        <f>PAIRS!S87</f>
        <v>0</v>
      </c>
      <c r="N171" s="61">
        <f>PAIRS!U87</f>
        <v>0</v>
      </c>
      <c r="O171" s="94"/>
      <c r="P171" s="94"/>
      <c r="S171" s="17">
        <f>$C$34</f>
        <v>0</v>
      </c>
      <c r="T171" s="17">
        <f>IF($I$34=0,0,($G$34+$H$34+$I$34+(3*(LOOKUP($D$34,HANDICAP!$A$3:$A$165,HANDICAP!$B$3:$B$165)))))</f>
        <v>0</v>
      </c>
      <c r="U171" s="17">
        <f>$C$115</f>
        <v>0</v>
      </c>
      <c r="V171" s="17">
        <f>IF($N$115=0,0,($N$115+$M$115+$K$115+(3*(LOOKUP($D$115,HANDICAP!$A$3:$A$165,HANDICAP!$B$3:$B$165)))))</f>
        <v>0</v>
      </c>
      <c r="W171" s="17"/>
      <c r="X171" s="17"/>
      <c r="Y171" s="17">
        <f>$C$59</f>
        <v>0</v>
      </c>
      <c r="Z171" s="17">
        <f>IF($G$59=0,0,($G$59+(LOOKUP($D$59,HANDICAP!$A$3:$A$165,HANDICAP!$B$3:$B$165))))</f>
        <v>0</v>
      </c>
      <c r="AA171" s="17" t="str">
        <f>$C$42</f>
        <v>Homour Joseph</v>
      </c>
      <c r="AB171" s="17">
        <f>IF($H$42=0,0,($H$42+(LOOKUP($D$42,HANDICAP!$A$3:$A$165,HANDICAP!$B$3:$B$165))))</f>
        <v>197</v>
      </c>
      <c r="AC171" s="17" t="str">
        <f>$C$41</f>
        <v>Pam Sharman</v>
      </c>
      <c r="AD171" s="17">
        <f>IF($I$41=0,0,($I$41+(LOOKUP($D$41,HANDICAP!$A$3:$A$165,HANDICAP!$B$3:$B$165))))</f>
        <v>236</v>
      </c>
      <c r="AE171" s="17">
        <f>$C$34</f>
        <v>0</v>
      </c>
      <c r="AF171" s="17">
        <f>IF($K$34=0,0,($K$34+(LOOKUP($D$34,HANDICAP!$A$3:$A$165,HANDICAP!$B$3:$B$165))))</f>
        <v>0</v>
      </c>
      <c r="AG171" s="17" t="str">
        <f>$C$148</f>
        <v>Kay Rogers</v>
      </c>
      <c r="AH171" s="17">
        <f>IF($M$148=0,0,($M$148+(LOOKUP($D$148,HANDICAP!$A$3:$A$165,HANDICAP!$B$3:$B$165))))</f>
        <v>197</v>
      </c>
      <c r="AI171" s="17" t="str">
        <f>$C$178</f>
        <v>Gareth Roberts</v>
      </c>
      <c r="AJ171" s="17">
        <f>IF($N$178=0,0,($N$178+(LOOKUP($D$178,HANDICAP!$A$3:$A$165,HANDICAP!$B$3:$B$165))))</f>
        <v>278</v>
      </c>
    </row>
    <row r="172" spans="1:36" ht="12.75" customHeight="1">
      <c r="A172" s="95">
        <f>PAIRS!A88</f>
        <v>82</v>
      </c>
      <c r="B172" s="17"/>
      <c r="C172" s="41">
        <f>PAIRS!C88</f>
        <v>0</v>
      </c>
      <c r="D172" s="41">
        <f>PAIRS!D88</f>
        <v>0</v>
      </c>
      <c r="E172" s="97">
        <f>PAIRS!G88</f>
        <v>0</v>
      </c>
      <c r="F172" s="99">
        <f>PAIRS!H88</f>
        <v>0</v>
      </c>
      <c r="G172" s="63">
        <f>PAIRS!I88</f>
        <v>0</v>
      </c>
      <c r="H172" s="38">
        <f>PAIRS!K88</f>
        <v>0</v>
      </c>
      <c r="I172" s="64">
        <f>PAIRS!M88</f>
        <v>0</v>
      </c>
      <c r="J172" s="93">
        <f>PAIRS!O88</f>
        <v>0</v>
      </c>
      <c r="K172" s="63">
        <f>PAIRS!P88</f>
        <v>0</v>
      </c>
      <c r="L172" s="93"/>
      <c r="M172" s="38">
        <f>PAIRS!R88</f>
        <v>0</v>
      </c>
      <c r="N172" s="64">
        <f>PAIRS!T88</f>
        <v>0</v>
      </c>
      <c r="O172" s="93">
        <f>PAIRS!V88</f>
        <v>0</v>
      </c>
      <c r="P172" s="93">
        <f>PAIRS!W88</f>
        <v>0</v>
      </c>
      <c r="S172" s="17">
        <f>$C$63</f>
        <v>0</v>
      </c>
      <c r="T172" s="17">
        <f>IF($I$63=0,0,($G$63+$H$63+$I$63+(3*(LOOKUP($D$63,HANDICAP!$A$3:$A$165,HANDICAP!$B$3:$B$165)))))</f>
        <v>0</v>
      </c>
      <c r="U172" s="17" t="str">
        <f>$C$53</f>
        <v>Pip Wellsteed</v>
      </c>
      <c r="V172" s="17">
        <f>IF($N$53=0,0,($N$53+$M$53+$K$53+(3*(LOOKUP($D$53,HANDICAP!$A$3:$A$165,HANDICAP!$B$3:$B$165)))))</f>
        <v>694</v>
      </c>
      <c r="W172" s="17"/>
      <c r="X172" s="17"/>
      <c r="Y172" s="17">
        <f>$C$34</f>
        <v>0</v>
      </c>
      <c r="Z172" s="17">
        <f>IF($G$34=0,0,($G$34+(LOOKUP($D$34,HANDICAP!$A$3:$A$165,HANDICAP!$B$3:$B$165))))</f>
        <v>0</v>
      </c>
      <c r="AA172" s="17" t="str">
        <f>$C$133</f>
        <v>Carrianne Rogers</v>
      </c>
      <c r="AB172" s="17">
        <f>IF($H$133=0,0,($H$133+(LOOKUP($D$133,HANDICAP!$A$3:$A$165,HANDICAP!$B$3:$B$165))))</f>
        <v>220</v>
      </c>
      <c r="AC172" s="17" t="str">
        <f>$C$81</f>
        <v>Blake Colcombe</v>
      </c>
      <c r="AD172" s="17">
        <f>IF($I$81=0,0,($I$81+(LOOKUP($D$81,HANDICAP!$A$3:$A$165,HANDICAP!$B$3:$B$165))))</f>
        <v>219</v>
      </c>
      <c r="AE172" s="17" t="str">
        <f>$C$105</f>
        <v>Martin Maybrey</v>
      </c>
      <c r="AF172" s="17">
        <f>IF($K$105=0,0,($K$105+(LOOKUP($D$105,HANDICAP!$A$3:$A$165,HANDICAP!$B$3:$B$165))))</f>
        <v>199</v>
      </c>
      <c r="AG172" s="17" t="str">
        <f>$C$160</f>
        <v>Kylie Bromley</v>
      </c>
      <c r="AH172" s="17">
        <f>IF($M$160=0,0,($M$160+(LOOKUP($D$160,HANDICAP!$A$3:$A$165,HANDICAP!$B$3:$B$165))))</f>
        <v>216</v>
      </c>
      <c r="AI172" s="17">
        <f>$C$89</f>
        <v>0</v>
      </c>
      <c r="AJ172" s="17">
        <f>IF($N$89=0,0,($N$89+(LOOKUP($D$89,HANDICAP!$A$3:$A$165,HANDICAP!$B$3:$B$165))))</f>
        <v>0</v>
      </c>
    </row>
    <row r="173" spans="1:36" ht="12.75" customHeight="1">
      <c r="A173" s="105"/>
      <c r="B173" s="17"/>
      <c r="C173" s="40">
        <f>PAIRS!E88</f>
        <v>0</v>
      </c>
      <c r="D173" s="40">
        <f>PAIRS!F88</f>
        <v>0</v>
      </c>
      <c r="E173" s="98"/>
      <c r="F173" s="100"/>
      <c r="G173" s="44">
        <f>PAIRS!J88</f>
        <v>0</v>
      </c>
      <c r="H173" s="40">
        <f>PAIRS!L88</f>
        <v>0</v>
      </c>
      <c r="I173" s="61">
        <f>PAIRS!N88</f>
        <v>0</v>
      </c>
      <c r="J173" s="94"/>
      <c r="K173" s="86">
        <f>PAIRS!Q88</f>
        <v>0</v>
      </c>
      <c r="L173" s="94"/>
      <c r="M173" s="88">
        <f>PAIRS!S88</f>
        <v>0</v>
      </c>
      <c r="N173" s="87">
        <f>PAIRS!U88</f>
        <v>0</v>
      </c>
      <c r="O173" s="94"/>
      <c r="P173" s="94"/>
      <c r="S173" s="17" t="str">
        <f>$C$166</f>
        <v>Kevin Gibson</v>
      </c>
      <c r="T173" s="17">
        <f>IF($I$166=0,0,($G$166+$H$166+$I$166+(3*(LOOKUP($D$166,HANDICAP!$A$3:$A$165,HANDICAP!$B$3:$B$165)))))</f>
        <v>659</v>
      </c>
      <c r="U173" s="17">
        <f>$C$29</f>
        <v>0</v>
      </c>
      <c r="V173" s="17">
        <f>IF($N$29=0,0,($N$29+$M$29+$K$29+(3*(LOOKUP($D$29,HANDICAP!$A$3:$A$165,HANDICAP!$B$3:$B$165)))))</f>
        <v>0</v>
      </c>
      <c r="W173" s="17"/>
      <c r="X173" s="17"/>
      <c r="Y173" s="17">
        <f>$C$135</f>
        <v>0</v>
      </c>
      <c r="Z173" s="17">
        <f>IF($G$135=0,0,($G$135+(LOOKUP($D$135,HANDICAP!$A$3:$A$165,HANDICAP!$B$3:$B$165))))</f>
        <v>0</v>
      </c>
      <c r="AA173" s="17" t="str">
        <f>$C$101</f>
        <v>Mike Williams</v>
      </c>
      <c r="AB173" s="17">
        <f>IF($H$101=0,0,($H$101+(LOOKUP($D$101,HANDICAP!$A$3:$A$165,HANDICAP!$B$3:$B$165))))</f>
        <v>246</v>
      </c>
      <c r="AC173" s="17" t="str">
        <f>$C$159</f>
        <v>Dave Greig</v>
      </c>
      <c r="AD173" s="17">
        <f>IF($I$159=0,0,($I$159+(LOOKUP($D$159,HANDICAP!$A$3:$A$165,HANDICAP!$B$3:$B$165))))</f>
        <v>196</v>
      </c>
      <c r="AE173" s="17">
        <f>$C$58</f>
        <v>0</v>
      </c>
      <c r="AF173" s="17">
        <f>IF($K$58=0,0,($K$58+(LOOKUP($D$58,HANDICAP!$A$3:$A$165,HANDICAP!$B$3:$B$165))))</f>
        <v>0</v>
      </c>
      <c r="AG173" s="17" t="str">
        <f>$C$79</f>
        <v>Shanine Gill</v>
      </c>
      <c r="AH173" s="17">
        <f>IF($M$79=0,0,($M$79+(LOOKUP($D$79,HANDICAP!$A$3:$A$165,HANDICAP!$B$3:$B$165))))</f>
        <v>224</v>
      </c>
      <c r="AI173" s="17" t="str">
        <f>$C$99</f>
        <v>Steve Dickson</v>
      </c>
      <c r="AJ173" s="17">
        <f>IF($N$99=0,0,($N$99+(LOOKUP($D$99,HANDICAP!$A$3:$A$165,HANDICAP!$B$3:$B$165))))</f>
        <v>173</v>
      </c>
    </row>
    <row r="174" spans="1:36" ht="12.75" customHeight="1">
      <c r="A174" s="95">
        <f>PAIRS!A89</f>
        <v>83</v>
      </c>
      <c r="B174" s="17">
        <v>7</v>
      </c>
      <c r="C174" s="41" t="str">
        <f>PAIRS!C89</f>
        <v>Gaje Ellis</v>
      </c>
      <c r="D174" s="41">
        <f>PAIRS!D89</f>
        <v>111</v>
      </c>
      <c r="E174" s="97" t="str">
        <f>PAIRS!G89</f>
        <v>James &amp; His Nephew</v>
      </c>
      <c r="F174" s="99">
        <f>PAIRS!H89</f>
        <v>175</v>
      </c>
      <c r="G174" s="63">
        <f>PAIRS!I89</f>
        <v>125</v>
      </c>
      <c r="H174" s="38">
        <f>PAIRS!K89</f>
        <v>85</v>
      </c>
      <c r="I174" s="64">
        <f>PAIRS!M89</f>
        <v>84</v>
      </c>
      <c r="J174" s="93">
        <f>PAIRS!O89</f>
        <v>1180</v>
      </c>
      <c r="K174" s="63">
        <f>PAIRS!P89</f>
        <v>109</v>
      </c>
      <c r="L174" s="93"/>
      <c r="M174" s="38">
        <f>PAIRS!R89</f>
        <v>82</v>
      </c>
      <c r="N174" s="64">
        <f>PAIRS!T89</f>
        <v>96</v>
      </c>
      <c r="O174" s="93">
        <f>PAIRS!V89</f>
        <v>1153</v>
      </c>
      <c r="P174" s="93">
        <f>PAIRS!W89</f>
        <v>2333</v>
      </c>
      <c r="S174" s="17" t="str">
        <f>$C$104</f>
        <v>Dave Greig</v>
      </c>
      <c r="T174" s="17">
        <f>IF($I$104=0,0,($G$104+$H$104+$I$104+(3*(LOOKUP($D$104,HANDICAP!$A$3:$A$165,HANDICAP!$B$3:$B$165)))))</f>
        <v>586</v>
      </c>
      <c r="U174" s="17" t="str">
        <f>$C$166</f>
        <v>Kevin Gibson</v>
      </c>
      <c r="V174" s="17">
        <f>IF($N$166=0,0,($N$166+$M$166+$K$166+(3*(LOOKUP($D$166,HANDICAP!$A$3:$A$165,HANDICAP!$B$3:$B$165)))))</f>
        <v>620</v>
      </c>
      <c r="W174" s="17"/>
      <c r="X174" s="17"/>
      <c r="Y174" s="17">
        <f>$C$60</f>
        <v>0</v>
      </c>
      <c r="Z174" s="17">
        <f>IF($G$60=0,0,($G$60+(LOOKUP($D$60,HANDICAP!$A$3:$A$165,HANDICAP!$B$3:$B$165))))</f>
        <v>0</v>
      </c>
      <c r="AA174" s="17" t="str">
        <f>$C$54</f>
        <v>Charlie Burton Williams</v>
      </c>
      <c r="AB174" s="17">
        <f>IF($H$54=0,0,($H$54+(LOOKUP($D$54,HANDICAP!$A$3:$A$165,HANDICAP!$B$3:$B$165))))</f>
        <v>182</v>
      </c>
      <c r="AC174" s="17" t="str">
        <f>$C$98</f>
        <v>Val Hopcraft</v>
      </c>
      <c r="AD174" s="17">
        <f>IF($I$98=0,0,($I$98+(LOOKUP($D$98,HANDICAP!$A$3:$A$165,HANDICAP!$B$3:$B$165))))</f>
        <v>245</v>
      </c>
      <c r="AE174" s="17" t="str">
        <f>$C$108</f>
        <v>Hazel Adams</v>
      </c>
      <c r="AF174" s="17">
        <f>IF($K$108=0,0,($K$108+(LOOKUP($D$108,HANDICAP!$A$3:$A$165,HANDICAP!$B$3:$B$165))))</f>
        <v>222</v>
      </c>
      <c r="AG174" s="17" t="str">
        <f>$C$70</f>
        <v>Bruce Moffitt</v>
      </c>
      <c r="AH174" s="17">
        <f>IF($M$70=0,0,($M$70+(LOOKUP($D$70,HANDICAP!$A$3:$A$165,HANDICAP!$B$3:$B$165))))</f>
        <v>228</v>
      </c>
      <c r="AI174" s="17" t="str">
        <f>$C$91</f>
        <v>Steve Williams</v>
      </c>
      <c r="AJ174" s="17">
        <f>IF($N$91=0,0,($N$91+(LOOKUP($D$91,HANDICAP!$A$3:$A$165,HANDICAP!$B$3:$B$165))))</f>
        <v>213</v>
      </c>
    </row>
    <row r="175" spans="1:36" ht="12.75" customHeight="1">
      <c r="A175" s="105"/>
      <c r="B175" s="17">
        <v>8</v>
      </c>
      <c r="C175" s="40" t="str">
        <f>PAIRS!E89</f>
        <v>James Church</v>
      </c>
      <c r="D175" s="40">
        <f>PAIRS!F89</f>
        <v>115</v>
      </c>
      <c r="E175" s="98"/>
      <c r="F175" s="100"/>
      <c r="G175" s="44">
        <f>PAIRS!J89</f>
        <v>104</v>
      </c>
      <c r="H175" s="40">
        <f>PAIRS!L89</f>
        <v>163</v>
      </c>
      <c r="I175" s="61">
        <f>PAIRS!N89</f>
        <v>94</v>
      </c>
      <c r="J175" s="94"/>
      <c r="K175" s="44">
        <f>PAIRS!Q89</f>
        <v>131</v>
      </c>
      <c r="L175" s="94"/>
      <c r="M175" s="40">
        <f>PAIRS!S89</f>
        <v>101</v>
      </c>
      <c r="N175" s="61">
        <f>PAIRS!U89</f>
        <v>109</v>
      </c>
      <c r="O175" s="94"/>
      <c r="P175" s="94"/>
      <c r="S175" s="17" t="str">
        <f>$C$41</f>
        <v>Pam Sharman</v>
      </c>
      <c r="T175" s="17">
        <f>IF($I$41=0,0,($G$41+$H$41+$I$41+(3*(LOOKUP($D$41,HANDICAP!$A$3:$A$165,HANDICAP!$B$3:$B$165)))))</f>
        <v>632</v>
      </c>
      <c r="U175" s="17" t="str">
        <f>$C$73</f>
        <v>Mike Codd</v>
      </c>
      <c r="V175" s="17">
        <f>IF($N$73=0,0,($N$73+$M$73+$K$73+(3*(LOOKUP($D$73,HANDICAP!$A$3:$A$165,HANDICAP!$B$3:$B$165)))))</f>
        <v>676</v>
      </c>
      <c r="W175" s="17"/>
      <c r="X175" s="17"/>
      <c r="Y175" s="17" t="str">
        <f>$C$107</f>
        <v>Paul Caddy</v>
      </c>
      <c r="Z175" s="17">
        <f>IF($G$107=0,0,($G$107+(LOOKUP($D$107,HANDICAP!$A$3:$A$165,HANDICAP!$B$3:$B$165))))</f>
        <v>241</v>
      </c>
      <c r="AA175" s="17" t="str">
        <f>$C$131</f>
        <v>Mark Patrick</v>
      </c>
      <c r="AB175" s="17">
        <f>IF($H$131=0,0,($H$131+(LOOKUP($D$131,HANDICAP!$A$3:$A$165,HANDICAP!$B$3:$B$165))))</f>
        <v>229</v>
      </c>
      <c r="AC175" s="17" t="str">
        <f>$C$180</f>
        <v>Steve Gill</v>
      </c>
      <c r="AD175" s="17">
        <f>IF($I$180=0,0,($I$180+(LOOKUP($D$180,HANDICAP!$A$3:$A$165,HANDICAP!$B$3:$B$165))))</f>
        <v>197</v>
      </c>
      <c r="AE175" s="17" t="str">
        <f>$C$150</f>
        <v>Homour Joseph</v>
      </c>
      <c r="AF175" s="17">
        <f>IF($K$150=0,0,($K$150+(LOOKUP($D$150,HANDICAP!$A$3:$A$165,HANDICAP!$B$3:$B$165))))</f>
        <v>228</v>
      </c>
      <c r="AG175" s="17" t="str">
        <f>$C$96</f>
        <v>Graham Harmer</v>
      </c>
      <c r="AH175" s="17">
        <f>IF($M$96=0,0,($M$96+(LOOKUP($D$96,HANDICAP!$A$3:$A$165,HANDICAP!$B$3:$B$165))))</f>
        <v>250</v>
      </c>
      <c r="AI175" s="17" t="str">
        <f>$C$126</f>
        <v>Dan Pearce</v>
      </c>
      <c r="AJ175" s="17">
        <f>IF($N$126=0,0,($N$126+(LOOKUP($D$126,HANDICAP!$A$3:$A$165,HANDICAP!$B$3:$B$165))))</f>
        <v>210</v>
      </c>
    </row>
    <row r="176" spans="1:36" ht="12.75" customHeight="1">
      <c r="A176" s="95">
        <f>PAIRS!A90</f>
        <v>84</v>
      </c>
      <c r="B176" s="17">
        <v>7</v>
      </c>
      <c r="C176" s="41" t="str">
        <f>PAIRS!C90</f>
        <v>Chris Maddocks</v>
      </c>
      <c r="D176" s="41">
        <f>PAIRS!D90</f>
        <v>203</v>
      </c>
      <c r="E176" s="97" t="str">
        <f>PAIRS!G90</f>
        <v>RAF James Rodriquez</v>
      </c>
      <c r="F176" s="99">
        <f>PAIRS!H90</f>
        <v>56</v>
      </c>
      <c r="G176" s="63">
        <f>PAIRS!I90</f>
        <v>232</v>
      </c>
      <c r="H176" s="38">
        <f>PAIRS!K90</f>
        <v>183</v>
      </c>
      <c r="I176" s="64">
        <f>PAIRS!M90</f>
        <v>182</v>
      </c>
      <c r="J176" s="93">
        <f>PAIRS!O90</f>
        <v>1341</v>
      </c>
      <c r="K176" s="63">
        <f>PAIRS!P90</f>
        <v>234</v>
      </c>
      <c r="L176" s="93"/>
      <c r="M176" s="38">
        <f>PAIRS!R90</f>
        <v>242</v>
      </c>
      <c r="N176" s="64">
        <f>PAIRS!T90</f>
        <v>215</v>
      </c>
      <c r="O176" s="93">
        <f>PAIRS!V90</f>
        <v>1415</v>
      </c>
      <c r="P176" s="93">
        <f>PAIRS!W90</f>
        <v>2756</v>
      </c>
      <c r="S176" s="17" t="str">
        <f>$C$82</f>
        <v>Chris Lee</v>
      </c>
      <c r="T176" s="17">
        <f>IF($I$82=0,0,($G$82+$H$82+$I$82+(3*(LOOKUP($D$82,HANDICAP!$A$3:$A$165,HANDICAP!$B$3:$B$165)))))</f>
        <v>573</v>
      </c>
      <c r="U176" s="17" t="str">
        <f>$C$79</f>
        <v>Shanine Gill</v>
      </c>
      <c r="V176" s="17">
        <f>IF($N$79=0,0,($N$79+$M$79+$K$79+(3*(LOOKUP($D$79,HANDICAP!$A$3:$A$165,HANDICAP!$B$3:$B$165)))))</f>
        <v>647</v>
      </c>
      <c r="W176" s="17"/>
      <c r="X176" s="17"/>
      <c r="Y176" s="17" t="str">
        <f>$C$90</f>
        <v>Dave Goodwin</v>
      </c>
      <c r="Z176" s="17">
        <f>IF($G$90=0,0,($G$90+(LOOKUP($D$90,HANDICAP!$A$3:$A$165,HANDICAP!$B$3:$B$165))))</f>
        <v>218</v>
      </c>
      <c r="AA176" s="17" t="str">
        <f>$C$150</f>
        <v>Homour Joseph</v>
      </c>
      <c r="AB176" s="17">
        <f>IF($H$150=0,0,($H$150+(LOOKUP($D$150,HANDICAP!$A$3:$A$165,HANDICAP!$B$3:$B$165))))</f>
        <v>220</v>
      </c>
      <c r="AC176" s="17" t="str">
        <f>$C$69</f>
        <v>Louise Roberts</v>
      </c>
      <c r="AD176" s="17">
        <f>IF($I$69=0,0,($I$69+(LOOKUP($D$69,HANDICAP!$A$3:$A$165,HANDICAP!$B$3:$B$165))))</f>
        <v>240</v>
      </c>
      <c r="AE176" s="17" t="str">
        <f>$C$83</f>
        <v>Tony Lee</v>
      </c>
      <c r="AF176" s="17">
        <f>IF($K$83=0,0,($K$83+(LOOKUP($D$83,HANDICAP!$A$3:$A$165,HANDICAP!$B$3:$B$165))))</f>
        <v>192</v>
      </c>
      <c r="AG176" s="17" t="str">
        <f>$C$73</f>
        <v>Mike Codd</v>
      </c>
      <c r="AH176" s="17">
        <f>IF($M$73=0,0,($M$73+(LOOKUP($D$73,HANDICAP!$A$3:$A$165,HANDICAP!$B$3:$B$165))))</f>
        <v>234</v>
      </c>
      <c r="AI176" s="17" t="str">
        <f>$C$69</f>
        <v>Louise Roberts</v>
      </c>
      <c r="AJ176" s="17">
        <f>IF($N$69=0,0,($N$69+(LOOKUP($D$69,HANDICAP!$A$3:$A$165,HANDICAP!$B$3:$B$165))))</f>
        <v>238</v>
      </c>
    </row>
    <row r="177" spans="1:36" ht="12.75" customHeight="1">
      <c r="A177" s="105"/>
      <c r="B177" s="17">
        <v>8</v>
      </c>
      <c r="C177" s="40" t="str">
        <f>PAIRS!E90</f>
        <v>John Glasscoe</v>
      </c>
      <c r="D177" s="40">
        <f>PAIRS!F90</f>
        <v>182</v>
      </c>
      <c r="E177" s="98"/>
      <c r="F177" s="100"/>
      <c r="G177" s="44">
        <f>PAIRS!J90</f>
        <v>181</v>
      </c>
      <c r="H177" s="40">
        <f>PAIRS!L90</f>
        <v>190</v>
      </c>
      <c r="I177" s="61">
        <f>PAIRS!N90</f>
        <v>205</v>
      </c>
      <c r="J177" s="94"/>
      <c r="K177" s="44">
        <f>PAIRS!Q90</f>
        <v>192</v>
      </c>
      <c r="L177" s="94"/>
      <c r="M177" s="40">
        <f>PAIRS!S90</f>
        <v>177</v>
      </c>
      <c r="N177" s="61">
        <f>PAIRS!U90</f>
        <v>187</v>
      </c>
      <c r="O177" s="94"/>
      <c r="P177" s="94"/>
      <c r="S177" s="17" t="str">
        <f>$C$108</f>
        <v>Hazel Adams</v>
      </c>
      <c r="T177" s="17">
        <f>IF($I$108=0,0,($G$108+$H$108+$I$108+(3*(LOOKUP($D$108,HANDICAP!$A$3:$A$165,HANDICAP!$B$3:$B$165)))))</f>
        <v>573</v>
      </c>
      <c r="U177" s="17" t="str">
        <f>$C$119</f>
        <v>Mike Williams</v>
      </c>
      <c r="V177" s="17">
        <f>IF($N$119=0,0,($N$119+$M$119+$K$119+(3*(LOOKUP($D$119,HANDICAP!$A$3:$A$165,HANDICAP!$B$3:$B$165)))))</f>
        <v>615</v>
      </c>
      <c r="W177" s="17"/>
      <c r="X177" s="17"/>
      <c r="Y177" s="17" t="str">
        <f>$C$70</f>
        <v>Bruce Moffitt</v>
      </c>
      <c r="Z177" s="17">
        <f>IF($G$70=0,0,($G$70+(LOOKUP($D$70,HANDICAP!$A$3:$A$165,HANDICAP!$B$3:$B$165))))</f>
        <v>245</v>
      </c>
      <c r="AA177" s="17" t="str">
        <f>$C$132</f>
        <v>Chris Lee</v>
      </c>
      <c r="AB177" s="17">
        <f>IF($H$132=0,0,($H$132+(LOOKUP($D$132,HANDICAP!$A$3:$A$165,HANDICAP!$B$3:$B$165))))</f>
        <v>190</v>
      </c>
      <c r="AC177" s="17" t="str">
        <f>$C$66</f>
        <v>Chris Maddocks</v>
      </c>
      <c r="AD177" s="17">
        <f>IF($I$66=0,0,($I$66+(LOOKUP($D$66,HANDICAP!$A$3:$A$165,HANDICAP!$B$3:$B$165))))</f>
        <v>247</v>
      </c>
      <c r="AE177" s="17">
        <f>$C$89</f>
        <v>0</v>
      </c>
      <c r="AF177" s="17">
        <f>IF($K$89=0,0,($K$89+(LOOKUP($D$89,HANDICAP!$A$3:$A$165,HANDICAP!$B$3:$B$165))))</f>
        <v>0</v>
      </c>
      <c r="AG177" s="17">
        <f>$C$31</f>
        <v>0</v>
      </c>
      <c r="AH177" s="17">
        <f>IF($M$31=0,0,($M$31+(LOOKUP($D$31,HANDICAP!$A$3:$A$165,HANDICAP!$B$3:$B$165))))</f>
        <v>0</v>
      </c>
      <c r="AI177" s="17">
        <f>$C$86</f>
        <v>0</v>
      </c>
      <c r="AJ177" s="17">
        <f>IF($N$86=0,0,($N$86+(LOOKUP($D$86,HANDICAP!$A$3:$A$165,HANDICAP!$B$3:$B$165))))</f>
        <v>0</v>
      </c>
    </row>
    <row r="178" spans="1:36" ht="12.75" customHeight="1">
      <c r="A178" s="95">
        <f>PAIRS!A91</f>
        <v>85</v>
      </c>
      <c r="B178" s="17">
        <v>7</v>
      </c>
      <c r="C178" s="41" t="str">
        <f>PAIRS!C91</f>
        <v>Gareth Roberts</v>
      </c>
      <c r="D178" s="41">
        <f>PAIRS!D91</f>
        <v>202</v>
      </c>
      <c r="E178" s="97" t="str">
        <f>PAIRS!G91</f>
        <v>Deva (re entry)</v>
      </c>
      <c r="F178" s="99">
        <f>PAIRS!H91</f>
        <v>47</v>
      </c>
      <c r="G178" s="63">
        <f>PAIRS!I91</f>
        <v>204</v>
      </c>
      <c r="H178" s="38">
        <f>PAIRS!K91</f>
        <v>176</v>
      </c>
      <c r="I178" s="64">
        <f>PAIRS!M91</f>
        <v>197</v>
      </c>
      <c r="J178" s="93">
        <f>PAIRS!O91</f>
        <v>1324</v>
      </c>
      <c r="K178" s="63">
        <f>PAIRS!P91</f>
        <v>204</v>
      </c>
      <c r="L178" s="93"/>
      <c r="M178" s="38">
        <f>PAIRS!R91</f>
        <v>161</v>
      </c>
      <c r="N178" s="64">
        <f>PAIRS!T91</f>
        <v>257</v>
      </c>
      <c r="O178" s="93">
        <f>PAIRS!V91</f>
        <v>1323</v>
      </c>
      <c r="P178" s="93">
        <f>PAIRS!W91</f>
        <v>2647</v>
      </c>
      <c r="S178" s="17" t="str">
        <f>$C$155</f>
        <v>Des Harding</v>
      </c>
      <c r="T178" s="17">
        <f>IF($I$155=0,0,($G$155+$H$155+$I$155+(3*(LOOKUP($D$155,HANDICAP!$A$3:$A$165,HANDICAP!$B$3:$B$165)))))</f>
        <v>658</v>
      </c>
      <c r="U178" s="17" t="str">
        <f>$C$82</f>
        <v>Chris Lee</v>
      </c>
      <c r="V178" s="17">
        <f>IF($N$82=0,0,($N$82+$M$82+$K$82+(3*(LOOKUP($D$82,HANDICAP!$A$3:$A$165,HANDICAP!$B$3:$B$165)))))</f>
        <v>711</v>
      </c>
      <c r="W178" s="17"/>
      <c r="X178" s="17"/>
      <c r="Y178" s="17" t="str">
        <f>$C$168</f>
        <v>Karen Farmer</v>
      </c>
      <c r="Z178" s="17">
        <f>IF($G$168=0,0,($G$168+(LOOKUP($D$168,HANDICAP!$A$3:$A$165,HANDICAP!$B$3:$B$165))))</f>
        <v>233</v>
      </c>
      <c r="AA178" s="17" t="str">
        <f>$C$80</f>
        <v>Carrianne Rogers</v>
      </c>
      <c r="AB178" s="17">
        <f>IF($H$80=0,0,($H$80+(LOOKUP($D$80,HANDICAP!$A$3:$A$165,HANDICAP!$B$3:$B$165))))</f>
        <v>238</v>
      </c>
      <c r="AC178" s="17" t="str">
        <f>$C$120</f>
        <v>Kay Rogers</v>
      </c>
      <c r="AD178" s="17">
        <f>IF($I$120=0,0,($I$120+(LOOKUP($D$120,HANDICAP!$A$3:$A$165,HANDICAP!$B$3:$B$165))))</f>
        <v>205</v>
      </c>
      <c r="AE178" s="17" t="str">
        <f>$C$81</f>
        <v>Blake Colcombe</v>
      </c>
      <c r="AF178" s="17">
        <f>IF($K$81=0,0,($K$81+(LOOKUP($D$81,HANDICAP!$A$3:$A$165,HANDICAP!$B$3:$B$165))))</f>
        <v>253</v>
      </c>
      <c r="AG178" s="17" t="str">
        <f>$C$99</f>
        <v>Steve Dickson</v>
      </c>
      <c r="AH178" s="17">
        <f>IF($M$99=0,0,($M$99+(LOOKUP($D$99,HANDICAP!$A$3:$A$165,HANDICAP!$B$3:$B$165))))</f>
        <v>182</v>
      </c>
      <c r="AI178" s="17" t="str">
        <f>$C$174</f>
        <v>Gaje Ellis</v>
      </c>
      <c r="AJ178" s="17">
        <f>IF($N$174=0,0,($N$174+(LOOKUP($D$174,HANDICAP!$A$3:$A$165,HANDICAP!$B$3:$B$165))))</f>
        <v>185</v>
      </c>
    </row>
    <row r="179" spans="1:36" ht="12.75" customHeight="1">
      <c r="A179" s="125"/>
      <c r="B179" s="17">
        <v>8</v>
      </c>
      <c r="C179" s="40" t="str">
        <f>PAIRS!E91</f>
        <v>Louise Roberts</v>
      </c>
      <c r="D179" s="40">
        <f>PAIRS!F91</f>
        <v>195</v>
      </c>
      <c r="E179" s="126"/>
      <c r="F179" s="127"/>
      <c r="G179" s="44">
        <f>PAIRS!J91</f>
        <v>188</v>
      </c>
      <c r="H179" s="40">
        <f>PAIRS!L91</f>
        <v>215</v>
      </c>
      <c r="I179" s="61">
        <f>PAIRS!N91</f>
        <v>203</v>
      </c>
      <c r="J179" s="124"/>
      <c r="K179" s="44">
        <f>PAIRS!Q91</f>
        <v>131</v>
      </c>
      <c r="L179" s="124"/>
      <c r="M179" s="40">
        <f>PAIRS!S91</f>
        <v>237</v>
      </c>
      <c r="N179" s="61">
        <f>PAIRS!U91</f>
        <v>192</v>
      </c>
      <c r="O179" s="124"/>
      <c r="P179" s="124"/>
      <c r="S179" s="17" t="str">
        <f>$C$78</f>
        <v>Judy Moffitt</v>
      </c>
      <c r="T179" s="17">
        <f>IF($I$78=0,0,($G$78+$H$78+$I$78+(3*(LOOKUP($D$78,HANDICAP!$A$3:$A$165,HANDICAP!$B$3:$B$165)))))</f>
        <v>615</v>
      </c>
      <c r="U179" s="17" t="str">
        <f>$C$99</f>
        <v>Steve Dickson</v>
      </c>
      <c r="V179" s="17">
        <f>IF($N$99=0,0,($N$99+$M$99+$K$99+(3*(LOOKUP($D$99,HANDICAP!$A$3:$A$165,HANDICAP!$B$3:$B$165)))))</f>
        <v>563</v>
      </c>
      <c r="W179" s="17"/>
      <c r="X179" s="17"/>
      <c r="Y179" s="17" t="str">
        <f>$C$150</f>
        <v>Homour Joseph</v>
      </c>
      <c r="Z179" s="17">
        <f>IF($G$150=0,0,($G$150+(LOOKUP($D$150,HANDICAP!$A$3:$A$165,HANDICAP!$B$3:$B$165))))</f>
        <v>259</v>
      </c>
      <c r="AA179" s="17" t="str">
        <f>$C$127</f>
        <v>Nadine Pearce</v>
      </c>
      <c r="AB179" s="17">
        <f>IF($H$127=0,0,($H$127+(LOOKUP($D$127,HANDICAP!$A$3:$A$165,HANDICAP!$B$3:$B$165))))</f>
        <v>193</v>
      </c>
      <c r="AC179" s="17">
        <f>$C$62</f>
        <v>0</v>
      </c>
      <c r="AD179" s="17">
        <f>IF($I$62=0,0,($I$62+(LOOKUP($D$62,HANDICAP!$A$3:$A$165,HANDICAP!$B$3:$B$165))))</f>
        <v>0</v>
      </c>
      <c r="AE179" s="17" t="str">
        <f>$C$64</f>
        <v>Dave Connor</v>
      </c>
      <c r="AF179" s="17">
        <f>IF($K$64=0,0,($K$64+(LOOKUP($D$64,HANDICAP!$A$3:$A$165,HANDICAP!$B$3:$B$165))))</f>
        <v>206</v>
      </c>
      <c r="AG179" s="17" t="str">
        <f>$C$77</f>
        <v>Dionne Lalley</v>
      </c>
      <c r="AH179" s="17">
        <f>IF($M$77=0,0,($M$77+(LOOKUP($D$77,HANDICAP!$A$3:$A$165,HANDICAP!$B$3:$B$165))))</f>
        <v>201</v>
      </c>
      <c r="AI179" s="17">
        <f>$C$114</f>
        <v>0</v>
      </c>
      <c r="AJ179" s="17">
        <f>IF($N$114=0,0,($N$114+(LOOKUP($D$114,HANDICAP!$A$3:$A$165,HANDICAP!$B$3:$B$165))))</f>
        <v>0</v>
      </c>
    </row>
    <row r="180" spans="1:36" ht="12.75" customHeight="1">
      <c r="A180" s="95">
        <f>PAIRS!A92</f>
        <v>86</v>
      </c>
      <c r="B180" s="17">
        <v>7</v>
      </c>
      <c r="C180" s="41" t="str">
        <f>PAIRS!C92</f>
        <v>Steve Gill</v>
      </c>
      <c r="D180" s="41">
        <f>PAIRS!D92</f>
        <v>149</v>
      </c>
      <c r="E180" s="97" t="str">
        <f>PAIRS!G92</f>
        <v>Big Boys Bowlers Club 14</v>
      </c>
      <c r="F180" s="99">
        <f>PAIRS!H92</f>
        <v>106</v>
      </c>
      <c r="G180" s="63">
        <f>PAIRS!I92</f>
        <v>198</v>
      </c>
      <c r="H180" s="38">
        <f>PAIRS!K92</f>
        <v>163</v>
      </c>
      <c r="I180" s="64">
        <f>PAIRS!M92</f>
        <v>137</v>
      </c>
      <c r="J180" s="93">
        <f>PAIRS!O92</f>
        <v>1242</v>
      </c>
      <c r="K180" s="63">
        <f>PAIRS!P92</f>
        <v>136</v>
      </c>
      <c r="L180" s="93"/>
      <c r="M180" s="38">
        <f>PAIRS!R92</f>
        <v>143</v>
      </c>
      <c r="N180" s="64">
        <f>PAIRS!T92</f>
        <v>146</v>
      </c>
      <c r="O180" s="93">
        <f>PAIRS!V92</f>
        <v>1255</v>
      </c>
      <c r="P180" s="93">
        <f>PAIRS!W92</f>
        <v>2497</v>
      </c>
      <c r="S180" s="17">
        <f>$C$86</f>
        <v>0</v>
      </c>
      <c r="T180" s="17">
        <f>IF($I$86=0,0,($G$86+$H$86+$I$86+(3*(LOOKUP($D$86,HANDICAP!$A$3:$A$165,HANDICAP!$B$3:$B$165)))))</f>
        <v>0</v>
      </c>
      <c r="U180" s="17" t="str">
        <f>$C$102</f>
        <v>Bethany Lee</v>
      </c>
      <c r="V180" s="17">
        <f>IF($N$102=0,0,($N$102+$M$102+$K$102+(3*(LOOKUP($D$102,HANDICAP!$A$3:$A$165,HANDICAP!$B$3:$B$165)))))</f>
        <v>624</v>
      </c>
      <c r="W180" s="17"/>
      <c r="X180" s="17"/>
      <c r="Y180" s="17" t="str">
        <f>$C$94</f>
        <v>Les Keates</v>
      </c>
      <c r="Z180" s="17">
        <f>IF($G$94=0,0,($G$94+(LOOKUP($D$94,HANDICAP!$A$3:$A$165,HANDICAP!$B$3:$B$165))))</f>
        <v>232</v>
      </c>
      <c r="AA180" s="17" t="str">
        <f>$C$76</f>
        <v>Steve Gill</v>
      </c>
      <c r="AB180" s="17">
        <f>IF($H$76=0,0,($H$76+(LOOKUP($D$76,HANDICAP!$A$3:$A$165,HANDICAP!$B$3:$B$165))))</f>
        <v>213</v>
      </c>
      <c r="AC180" s="17" t="str">
        <f>$C$85</f>
        <v>Kayleigh Lowthian</v>
      </c>
      <c r="AD180" s="17">
        <f>IF($I$85=0,0,($I$85+(LOOKUP($D$85,HANDICAP!$A$3:$A$165,HANDICAP!$B$3:$B$165))))</f>
        <v>217</v>
      </c>
      <c r="AE180" s="17" t="str">
        <f>$C$130</f>
        <v>James Footner</v>
      </c>
      <c r="AF180" s="17">
        <f>IF($K$130=0,0,($K$130+(LOOKUP($D$130,HANDICAP!$A$3:$A$165,HANDICAP!$B$3:$B$165))))</f>
        <v>240</v>
      </c>
      <c r="AG180" s="17" t="str">
        <f>$C$43</f>
        <v>Derek Crisp</v>
      </c>
      <c r="AH180" s="17">
        <f>IF($M$43=0,0,($M$43+(LOOKUP($D$43,HANDICAP!$A$3:$A$165,HANDICAP!$B$3:$B$165))))</f>
        <v>234</v>
      </c>
      <c r="AI180" s="17" t="str">
        <f>$C$83</f>
        <v>Tony Lee</v>
      </c>
      <c r="AJ180" s="17">
        <f>IF($N$83=0,0,($N$83+(LOOKUP($D$83,HANDICAP!$A$3:$A$165,HANDICAP!$B$3:$B$165))))</f>
        <v>232</v>
      </c>
    </row>
    <row r="181" spans="1:36" ht="12.75" customHeight="1">
      <c r="A181" s="105"/>
      <c r="B181" s="17">
        <v>8</v>
      </c>
      <c r="C181" s="40" t="str">
        <f>PAIRS!E92</f>
        <v>Steve Dickson</v>
      </c>
      <c r="D181" s="40">
        <f>PAIRS!F92</f>
        <v>168</v>
      </c>
      <c r="E181" s="98"/>
      <c r="F181" s="100"/>
      <c r="G181" s="44">
        <f>PAIRS!J92</f>
        <v>158</v>
      </c>
      <c r="H181" s="40">
        <f>PAIRS!L92</f>
        <v>137</v>
      </c>
      <c r="I181" s="61">
        <f>PAIRS!N92</f>
        <v>131</v>
      </c>
      <c r="J181" s="94"/>
      <c r="K181" s="44">
        <f>PAIRS!Q92</f>
        <v>157</v>
      </c>
      <c r="L181" s="94"/>
      <c r="M181" s="40">
        <f>PAIRS!S92</f>
        <v>140</v>
      </c>
      <c r="N181" s="61">
        <f>PAIRS!U92</f>
        <v>215</v>
      </c>
      <c r="O181" s="94"/>
      <c r="P181" s="94"/>
      <c r="S181" s="17" t="str">
        <f>$C$112</f>
        <v>Sandy Church</v>
      </c>
      <c r="T181" s="17">
        <f>IF($I$112=0,0,($G$112+$H$112+$I$112+(3*(LOOKUP($D$112,HANDICAP!$A$3:$A$165,HANDICAP!$B$3:$B$165)))))</f>
        <v>674</v>
      </c>
      <c r="U181" s="17">
        <f>$C$62</f>
        <v>0</v>
      </c>
      <c r="V181" s="17">
        <f>IF($N$62=0,0,($N$62+$M$62+$K$62+(3*(LOOKUP($D$62,HANDICAP!$A$3:$A$165,HANDICAP!$B$3:$B$165)))))</f>
        <v>0</v>
      </c>
      <c r="W181" s="17"/>
      <c r="X181" s="17"/>
      <c r="Y181" s="17" t="str">
        <f>$C$103</f>
        <v>Tony Lee</v>
      </c>
      <c r="Z181" s="17">
        <f>IF($G$103=0,0,($G$103+(LOOKUP($D$103,HANDICAP!$A$3:$A$165,HANDICAP!$B$3:$B$165))))</f>
        <v>252</v>
      </c>
      <c r="AA181" s="17" t="str">
        <f>$C$93</f>
        <v>James Baker</v>
      </c>
      <c r="AB181" s="17">
        <f>IF($H$93=0,0,($H$93+(LOOKUP($D$93,HANDICAP!$A$3:$A$165,HANDICAP!$B$3:$B$165))))</f>
        <v>310</v>
      </c>
      <c r="AC181" s="17" t="str">
        <f>$C$23</f>
        <v>James Baker</v>
      </c>
      <c r="AD181" s="17">
        <f>IF($I$23=0,0,($I$23+(LOOKUP($D$23,HANDICAP!$A$3:$A$165,HANDICAP!$B$3:$B$165))))</f>
        <v>245</v>
      </c>
      <c r="AE181" s="17" t="str">
        <f>$C$46</f>
        <v>Sandy Church</v>
      </c>
      <c r="AF181" s="17">
        <f>IF($K$46=0,0,($K$46+(LOOKUP($D$46,HANDICAP!$A$3:$A$165,HANDICAP!$B$3:$B$165))))</f>
        <v>251</v>
      </c>
      <c r="AG181" s="17">
        <f>$C$115</f>
        <v>0</v>
      </c>
      <c r="AH181" s="17">
        <f>IF($M$115=0,0,($M$115+(LOOKUP($D$115,HANDICAP!$A$3:$A$165,HANDICAP!$B$3:$B$165))))</f>
        <v>0</v>
      </c>
      <c r="AI181" s="17" t="str">
        <f>$C$80</f>
        <v>Carrianne Rogers</v>
      </c>
      <c r="AJ181" s="17">
        <f>IF($N$80=0,0,($N$80+(LOOKUP($D$80,HANDICAP!$A$3:$A$165,HANDICAP!$B$3:$B$165))))</f>
        <v>190</v>
      </c>
    </row>
    <row r="182" spans="1:36" ht="12.75" customHeight="1">
      <c r="A182" s="95">
        <f>PAIRS!A93</f>
        <v>87</v>
      </c>
      <c r="B182" s="17">
        <v>7</v>
      </c>
      <c r="C182" s="41" t="str">
        <f>PAIRS!C93</f>
        <v>Pam Sharman</v>
      </c>
      <c r="D182" s="41">
        <f>PAIRS!D93</f>
        <v>139</v>
      </c>
      <c r="E182" s="97" t="str">
        <f>PAIRS!G93</f>
        <v>Big Boys Bowlers Club 15</v>
      </c>
      <c r="F182" s="99">
        <f>PAIRS!H93</f>
        <v>113</v>
      </c>
      <c r="G182" s="63">
        <f>PAIRS!I93</f>
        <v>165</v>
      </c>
      <c r="H182" s="38">
        <f>PAIRS!K93</f>
        <v>169</v>
      </c>
      <c r="I182" s="64">
        <f>PAIRS!M93</f>
        <v>159</v>
      </c>
      <c r="J182" s="93">
        <f>PAIRS!O93</f>
        <v>1387</v>
      </c>
      <c r="K182" s="63">
        <f>PAIRS!P93</f>
        <v>141</v>
      </c>
      <c r="L182" s="93"/>
      <c r="M182" s="38">
        <f>PAIRS!R93</f>
        <v>102</v>
      </c>
      <c r="N182" s="64">
        <f>PAIRS!T93</f>
        <v>137</v>
      </c>
      <c r="O182" s="93">
        <f>PAIRS!V93</f>
        <v>1249</v>
      </c>
      <c r="P182" s="93">
        <f>PAIRS!W93</f>
        <v>2636</v>
      </c>
      <c r="S182" s="17" t="str">
        <f>$C$49</f>
        <v>Craig Macpherson</v>
      </c>
      <c r="T182" s="17">
        <f>IF($I$49=0,0,($G$49+$H$49+$I$49+(3*(LOOKUP($D$49,HANDICAP!$A$3:$A$165,HANDICAP!$B$3:$B$165)))))</f>
        <v>653</v>
      </c>
      <c r="U182" s="17" t="str">
        <f>$C$91</f>
        <v>Steve Williams</v>
      </c>
      <c r="V182" s="17">
        <f>IF($N$91=0,0,($N$91+$M$91+$K$91+(3*(LOOKUP($D$91,HANDICAP!$A$3:$A$165,HANDICAP!$B$3:$B$165)))))</f>
        <v>617</v>
      </c>
      <c r="W182" s="17"/>
      <c r="X182" s="17"/>
      <c r="Y182" s="17" t="str">
        <f>$C$156</f>
        <v>Sandy Church</v>
      </c>
      <c r="Z182" s="17">
        <f>IF($G$156=0,0,($G$156+(LOOKUP($D$156,HANDICAP!$A$3:$A$165,HANDICAP!$B$3:$B$165))))</f>
        <v>197</v>
      </c>
      <c r="AA182" s="17">
        <f>$C$136</f>
        <v>0</v>
      </c>
      <c r="AB182" s="17">
        <f>IF($H$136=0,0,($H$136+(LOOKUP($D$136,HANDICAP!$A$3:$A$165,HANDICAP!$B$3:$B$165))))</f>
        <v>0</v>
      </c>
      <c r="AC182" s="17" t="str">
        <f>$C$108</f>
        <v>Hazel Adams</v>
      </c>
      <c r="AD182" s="17">
        <f>IF($I$108=0,0,($I$108+(LOOKUP($D$108,HANDICAP!$A$3:$A$165,HANDICAP!$B$3:$B$165))))</f>
        <v>198</v>
      </c>
      <c r="AE182" s="17" t="str">
        <f>$C$160</f>
        <v>Kylie Bromley</v>
      </c>
      <c r="AF182" s="17">
        <f>IF($K$160=0,0,($K$160+(LOOKUP($D$160,HANDICAP!$A$3:$A$165,HANDICAP!$B$3:$B$165))))</f>
        <v>258</v>
      </c>
      <c r="AG182" s="17" t="str">
        <f>$C$45</f>
        <v>Kevin Hunter</v>
      </c>
      <c r="AH182" s="17">
        <f>IF($M$45=0,0,($M$45+(LOOKUP($D$45,HANDICAP!$A$3:$A$165,HANDICAP!$B$3:$B$165))))</f>
        <v>224</v>
      </c>
      <c r="AI182" s="17" t="str">
        <f>$C$64</f>
        <v>Dave Connor</v>
      </c>
      <c r="AJ182" s="17">
        <f>IF($N$64=0,0,($N$64+(LOOKUP($D$64,HANDICAP!$A$3:$A$165,HANDICAP!$B$3:$B$165))))</f>
        <v>168</v>
      </c>
    </row>
    <row r="183" spans="1:36" ht="12.75" customHeight="1">
      <c r="A183" s="105"/>
      <c r="B183" s="17">
        <v>8</v>
      </c>
      <c r="C183" s="40" t="str">
        <f>PAIRS!E93</f>
        <v>Homour Joseph</v>
      </c>
      <c r="D183" s="40">
        <f>PAIRS!F93</f>
        <v>169</v>
      </c>
      <c r="E183" s="98"/>
      <c r="F183" s="100"/>
      <c r="G183" s="44">
        <f>PAIRS!J93</f>
        <v>202</v>
      </c>
      <c r="H183" s="40">
        <f>PAIRS!L93</f>
        <v>184</v>
      </c>
      <c r="I183" s="61">
        <f>PAIRS!N93</f>
        <v>169</v>
      </c>
      <c r="J183" s="94"/>
      <c r="K183" s="44">
        <f>PAIRS!Q93</f>
        <v>167</v>
      </c>
      <c r="L183" s="94"/>
      <c r="M183" s="40">
        <f>PAIRS!S93</f>
        <v>179</v>
      </c>
      <c r="N183" s="61">
        <f>PAIRS!U93</f>
        <v>184</v>
      </c>
      <c r="O183" s="94"/>
      <c r="P183" s="94"/>
      <c r="S183" s="17" t="str">
        <f>$C$53</f>
        <v>Pip Wellsteed</v>
      </c>
      <c r="T183" s="17">
        <f>IF($I$53=0,0,($G$53+$H$53+$I$53+(3*(LOOKUP($D$53,HANDICAP!$A$3:$A$165,HANDICAP!$B$3:$B$165)))))</f>
        <v>613</v>
      </c>
      <c r="U183" s="17" t="str">
        <f>$C$64</f>
        <v>Dave Connor</v>
      </c>
      <c r="V183" s="17">
        <f>IF($N$64=0,0,($N$64+$M$64+$K$64+(3*(LOOKUP($D$64,HANDICAP!$A$3:$A$165,HANDICAP!$B$3:$B$165)))))</f>
        <v>603</v>
      </c>
      <c r="W183" s="17"/>
      <c r="X183" s="17"/>
      <c r="Y183" s="17" t="str">
        <f>$C$155</f>
        <v>Des Harding</v>
      </c>
      <c r="Z183" s="17">
        <f>IF($G$155=0,0,($G$155+(LOOKUP($D$155,HANDICAP!$A$3:$A$165,HANDICAP!$B$3:$B$165))))</f>
        <v>187</v>
      </c>
      <c r="AA183" s="17" t="str">
        <f>$C$95</f>
        <v>John Glasscoe</v>
      </c>
      <c r="AB183" s="17">
        <f>IF($H$95=0,0,($H$95+(LOOKUP($D$95,HANDICAP!$A$3:$A$165,HANDICAP!$B$3:$B$165))))</f>
        <v>229</v>
      </c>
      <c r="AC183" s="17" t="str">
        <f>$C$46</f>
        <v>Sandy Church</v>
      </c>
      <c r="AD183" s="17">
        <f>IF($I$46=0,0,($I$46+(LOOKUP($D$46,HANDICAP!$A$3:$A$165,HANDICAP!$B$3:$B$165))))</f>
        <v>227</v>
      </c>
      <c r="AE183" s="17" t="str">
        <f>$C$82</f>
        <v>Chris Lee</v>
      </c>
      <c r="AF183" s="17">
        <f>IF($K$82=0,0,($K$82+(LOOKUP($D$82,HANDICAP!$A$3:$A$165,HANDICAP!$B$3:$B$165))))</f>
        <v>278</v>
      </c>
      <c r="AG183" s="17" t="str">
        <f>$C$75</f>
        <v>Marilyn Codd</v>
      </c>
      <c r="AH183" s="17">
        <f>IF($M$75=0,0,($M$75+(LOOKUP($D$75,HANDICAP!$A$3:$A$165,HANDICAP!$B$3:$B$165))))</f>
        <v>272</v>
      </c>
      <c r="AI183" s="17" t="str">
        <f>$C$10</f>
        <v>Kay Rogers</v>
      </c>
      <c r="AJ183" s="17">
        <f>IF($N$10=0,0,($N$10+(LOOKUP($D$10,HANDICAP!$A$3:$A$165,HANDICAP!$B$3:$B$165))))</f>
        <v>200</v>
      </c>
    </row>
    <row r="184" spans="1:36" ht="12.75" customHeight="1">
      <c r="A184" s="95">
        <f>PAIRS!A94</f>
        <v>88</v>
      </c>
      <c r="B184" s="17">
        <v>7</v>
      </c>
      <c r="C184" s="41" t="str">
        <f>PAIRS!C94</f>
        <v>Martin Maybrey</v>
      </c>
      <c r="D184" s="41">
        <f>PAIRS!D94</f>
        <v>184</v>
      </c>
      <c r="E184" s="97" t="str">
        <f>PAIRS!G94</f>
        <v>Desperate extras</v>
      </c>
      <c r="F184" s="99">
        <f>PAIRS!H94</f>
        <v>58</v>
      </c>
      <c r="G184" s="63">
        <f>PAIRS!I94</f>
        <v>172</v>
      </c>
      <c r="H184" s="38">
        <f>PAIRS!K94</f>
        <v>169</v>
      </c>
      <c r="I184" s="64">
        <f>PAIRS!M94</f>
        <v>171</v>
      </c>
      <c r="J184" s="93">
        <f>PAIRS!O94</f>
        <v>1236</v>
      </c>
      <c r="K184" s="63">
        <f>PAIRS!P94</f>
        <v>146</v>
      </c>
      <c r="L184" s="93"/>
      <c r="M184" s="38">
        <f>PAIRS!R94</f>
        <v>189</v>
      </c>
      <c r="N184" s="64">
        <f>PAIRS!T94</f>
        <v>187</v>
      </c>
      <c r="O184" s="93">
        <f>PAIRS!V94</f>
        <v>1371</v>
      </c>
      <c r="P184" s="93">
        <f>PAIRS!W94</f>
        <v>2607</v>
      </c>
      <c r="S184" s="17" t="str">
        <f>$C$127</f>
        <v>Nadine Pearce</v>
      </c>
      <c r="T184" s="17">
        <f>IF($I$127=0,0,($G$127+$H$127+$I$127+(3*(LOOKUP($D$127,HANDICAP!$A$3:$A$165,HANDICAP!$B$3:$B$165)))))</f>
        <v>590</v>
      </c>
      <c r="U184" s="17" t="str">
        <f>$C$83</f>
        <v>Tony Lee</v>
      </c>
      <c r="V184" s="17">
        <f>IF($N$83=0,0,($N$83+$M$83+$K$83+(3*(LOOKUP($D$83,HANDICAP!$A$3:$A$165,HANDICAP!$B$3:$B$165)))))</f>
        <v>652</v>
      </c>
      <c r="W184" s="17"/>
      <c r="X184" s="17"/>
      <c r="Y184" s="17" t="str">
        <f>$C$65</f>
        <v>Les Keates</v>
      </c>
      <c r="Z184" s="17">
        <f>IF($G$65=0,0,($G$65+(LOOKUP($D$65,HANDICAP!$A$3:$A$165,HANDICAP!$B$3:$B$165))))</f>
        <v>225</v>
      </c>
      <c r="AA184" s="17" t="str">
        <f>$C$51</f>
        <v>Chris Smith</v>
      </c>
      <c r="AB184" s="17">
        <f>IF($H$51=0,0,($H$51+(LOOKUP($D$51,HANDICAP!$A$3:$A$165,HANDICAP!$B$3:$B$165))))</f>
        <v>220</v>
      </c>
      <c r="AC184" s="17">
        <f>$C$140</f>
        <v>0</v>
      </c>
      <c r="AD184" s="17">
        <f>IF($I$140=0,0,($I$140+(LOOKUP($D$140,HANDICAP!$A$3:$A$165,HANDICAP!$B$3:$B$165))))</f>
        <v>0</v>
      </c>
      <c r="AE184" s="17">
        <f>$C$147</f>
        <v>0</v>
      </c>
      <c r="AF184" s="17">
        <f>IF($K$147=0,0,($K$147+(LOOKUP($D$147,HANDICAP!$A$3:$A$165,HANDICAP!$B$3:$B$165))))</f>
        <v>0</v>
      </c>
      <c r="AG184" s="17" t="str">
        <f>$C$110</f>
        <v>Matthew Penny</v>
      </c>
      <c r="AH184" s="17">
        <f>IF($M$110=0,0,($M$110+(LOOKUP($D$110,HANDICAP!$A$3:$A$165,HANDICAP!$B$3:$B$165))))</f>
        <v>193</v>
      </c>
      <c r="AI184" s="17">
        <f>$C$59</f>
        <v>0</v>
      </c>
      <c r="AJ184" s="17">
        <f>IF($N$59=0,0,($N$59+(LOOKUP($D$59,HANDICAP!$A$3:$A$165,HANDICAP!$B$3:$B$165))))</f>
        <v>0</v>
      </c>
    </row>
    <row r="185" spans="1:36" ht="12.75" customHeight="1">
      <c r="A185" s="105"/>
      <c r="B185" s="17">
        <v>8</v>
      </c>
      <c r="C185" s="40" t="str">
        <f>PAIRS!E94</f>
        <v>Dave Chapman</v>
      </c>
      <c r="D185" s="40">
        <f>PAIRS!F94</f>
        <v>197</v>
      </c>
      <c r="E185" s="98"/>
      <c r="F185" s="100"/>
      <c r="G185" s="44">
        <f>PAIRS!J94</f>
        <v>196</v>
      </c>
      <c r="H185" s="40">
        <f>PAIRS!L94</f>
        <v>150</v>
      </c>
      <c r="I185" s="61">
        <f>PAIRS!N94</f>
        <v>204</v>
      </c>
      <c r="J185" s="94"/>
      <c r="K185" s="44">
        <f>PAIRS!Q94</f>
        <v>213</v>
      </c>
      <c r="L185" s="94"/>
      <c r="M185" s="40">
        <f>PAIRS!S94</f>
        <v>215</v>
      </c>
      <c r="N185" s="61">
        <f>PAIRS!U94</f>
        <v>247</v>
      </c>
      <c r="O185" s="94"/>
      <c r="P185" s="94"/>
      <c r="S185" s="17" t="str">
        <f>$C$83</f>
        <v>Tony Lee</v>
      </c>
      <c r="T185" s="17">
        <f>IF($I$83=0,0,($G$83+$H$83+$I$83+(3*(LOOKUP($D$83,HANDICAP!$A$3:$A$165,HANDICAP!$B$3:$B$165)))))</f>
        <v>637</v>
      </c>
      <c r="U185" s="17" t="str">
        <f>$C$39</f>
        <v>Julie Crisp</v>
      </c>
      <c r="V185" s="17">
        <f>IF($N$39=0,0,($N$39+$M$39+$K$39+(3*(LOOKUP($D$39,HANDICAP!$A$3:$A$165,HANDICAP!$B$3:$B$165)))))</f>
        <v>617</v>
      </c>
      <c r="W185" s="17"/>
      <c r="X185" s="17"/>
      <c r="Y185" s="17" t="str">
        <f>$C$74</f>
        <v>Pete Bice</v>
      </c>
      <c r="Z185" s="17">
        <f>IF($G$74=0,0,($G$74+(LOOKUP($D$74,HANDICAP!$A$3:$A$165,HANDICAP!$B$3:$B$165))))</f>
        <v>252</v>
      </c>
      <c r="AA185" s="17" t="str">
        <f>$C$123</f>
        <v>John Glasscoe</v>
      </c>
      <c r="AB185" s="17">
        <f>IF($H$123=0,0,($H$123+(LOOKUP($D$123,HANDICAP!$A$3:$A$165,HANDICAP!$B$3:$B$165))))</f>
        <v>239</v>
      </c>
      <c r="AC185" s="17">
        <f>$C$137</f>
        <v>0</v>
      </c>
      <c r="AD185" s="17">
        <f>IF($I$137=0,0,($I$137+(LOOKUP($D$137,HANDICAP!$A$3:$A$165,HANDICAP!$B$3:$B$165))))</f>
        <v>0</v>
      </c>
      <c r="AE185" s="17" t="str">
        <f>$C$162</f>
        <v>Tara Maddocks</v>
      </c>
      <c r="AF185" s="17">
        <f>IF($K$162=0,0,($K$162+(LOOKUP($D$162,HANDICAP!$A$3:$A$165,HANDICAP!$B$3:$B$165))))</f>
        <v>250</v>
      </c>
      <c r="AG185" s="17">
        <f>$C$34</f>
        <v>0</v>
      </c>
      <c r="AH185" s="17">
        <f>IF($M$34=0,0,($M$34+(LOOKUP($D$34,HANDICAP!$A$3:$A$165,HANDICAP!$B$3:$B$165))))</f>
        <v>0</v>
      </c>
      <c r="AI185" s="17">
        <f>$C$136</f>
        <v>0</v>
      </c>
      <c r="AJ185" s="17">
        <f>IF($N$136=0,0,($N$136+(LOOKUP($D$136,HANDICAP!$A$3:$A$165,HANDICAP!$B$3:$B$165))))</f>
        <v>0</v>
      </c>
    </row>
    <row r="186" spans="1:36" ht="12.75" customHeight="1">
      <c r="A186" s="95">
        <f>PAIRS!A95</f>
        <v>89</v>
      </c>
      <c r="B186" s="17">
        <v>7</v>
      </c>
      <c r="C186" s="41" t="str">
        <f>PAIRS!C95</f>
        <v>Val Hopcraft</v>
      </c>
      <c r="D186" s="41">
        <f>PAIRS!D95</f>
        <v>157</v>
      </c>
      <c r="E186" s="97" t="str">
        <f>PAIRS!G95</f>
        <v>Big Boys Bowlers Club 17</v>
      </c>
      <c r="F186" s="99">
        <f>PAIRS!H95</f>
        <v>104</v>
      </c>
      <c r="G186" s="63">
        <f>PAIRS!I95</f>
        <v>192</v>
      </c>
      <c r="H186" s="38">
        <f>PAIRS!K95</f>
        <v>222</v>
      </c>
      <c r="I186" s="64">
        <f>PAIRS!M95</f>
        <v>161</v>
      </c>
      <c r="J186" s="93">
        <f>PAIRS!O95</f>
        <v>1425</v>
      </c>
      <c r="K186" s="63">
        <f>PAIRS!P95</f>
        <v>180</v>
      </c>
      <c r="L186" s="93"/>
      <c r="M186" s="38">
        <f>PAIRS!R95</f>
        <v>124</v>
      </c>
      <c r="N186" s="64">
        <f>PAIRS!T95</f>
        <v>151</v>
      </c>
      <c r="O186" s="93">
        <f>PAIRS!V95</f>
        <v>1321</v>
      </c>
      <c r="P186" s="93">
        <f>PAIRS!W95</f>
        <v>2746</v>
      </c>
      <c r="S186" s="17" t="str">
        <f>$C$81</f>
        <v>Blake Colcombe</v>
      </c>
      <c r="T186" s="17">
        <f>IF($I$81=0,0,($G$81+$H$81+$I$81+(3*(LOOKUP($D$81,HANDICAP!$A$3:$A$165,HANDICAP!$B$3:$B$165)))))</f>
        <v>647</v>
      </c>
      <c r="U186" s="17" t="str">
        <f>$C$84</f>
        <v>Shay Lowthian</v>
      </c>
      <c r="V186" s="17">
        <f>IF($N$84=0,0,($N$84+$M$84+$K$84+(3*(LOOKUP($D$84,HANDICAP!$A$3:$A$165,HANDICAP!$B$3:$B$165)))))</f>
        <v>643</v>
      </c>
      <c r="W186" s="17"/>
      <c r="X186" s="17"/>
      <c r="Y186" s="17" t="str">
        <f>$C$18</f>
        <v>Sandy Church</v>
      </c>
      <c r="Z186" s="17">
        <f>IF($G$18=0,0,($G$18+(LOOKUP($D$18,HANDICAP!$A$3:$A$165,HANDICAP!$B$3:$B$165))))</f>
        <v>231</v>
      </c>
      <c r="AA186" s="17" t="str">
        <f>$C$126</f>
        <v>Dan Pearce</v>
      </c>
      <c r="AB186" s="17">
        <f>IF($H$126=0,0,($H$126+(LOOKUP($D$126,HANDICAP!$A$3:$A$165,HANDICAP!$B$3:$B$165))))</f>
        <v>211</v>
      </c>
      <c r="AC186" s="17" t="str">
        <f>$C$95</f>
        <v>John Glasscoe</v>
      </c>
      <c r="AD186" s="17">
        <f>IF($I$95=0,0,($I$95+(LOOKUP($D$95,HANDICAP!$A$3:$A$165,HANDICAP!$B$3:$B$165))))</f>
        <v>238</v>
      </c>
      <c r="AE186" s="17" t="str">
        <f>$C$90</f>
        <v>Dave Goodwin</v>
      </c>
      <c r="AF186" s="17">
        <f>IF($K$90=0,0,($K$90+(LOOKUP($D$90,HANDICAP!$A$3:$A$165,HANDICAP!$B$3:$B$165))))</f>
        <v>242</v>
      </c>
      <c r="AG186" s="17">
        <f>$C$61</f>
        <v>0</v>
      </c>
      <c r="AH186" s="17">
        <f>IF($M$61=0,0,($M$61+(LOOKUP($D$61,HANDICAP!$A$3:$A$165,HANDICAP!$B$3:$B$165))))</f>
        <v>0</v>
      </c>
      <c r="AI186" s="17" t="str">
        <f>$C$21</f>
        <v>Derrick Jephcott</v>
      </c>
      <c r="AJ186" s="17">
        <f>IF($N$21=0,0,($N$21+(LOOKUP($D$21,HANDICAP!$A$3:$A$165,HANDICAP!$B$3:$B$165))))</f>
        <v>237</v>
      </c>
    </row>
    <row r="187" spans="1:36" ht="12.75" customHeight="1">
      <c r="A187" s="105"/>
      <c r="B187" s="17">
        <v>8</v>
      </c>
      <c r="C187" s="40" t="str">
        <f>PAIRS!E95</f>
        <v>Rick Collins</v>
      </c>
      <c r="D187" s="40">
        <f>PAIRS!F95</f>
        <v>163</v>
      </c>
      <c r="E187" s="98"/>
      <c r="F187" s="100"/>
      <c r="G187" s="44">
        <f>PAIRS!J95</f>
        <v>158</v>
      </c>
      <c r="H187" s="40">
        <f>PAIRS!L95</f>
        <v>177</v>
      </c>
      <c r="I187" s="61">
        <f>PAIRS!N95</f>
        <v>203</v>
      </c>
      <c r="J187" s="94"/>
      <c r="K187" s="44">
        <f>PAIRS!Q95</f>
        <v>171</v>
      </c>
      <c r="L187" s="94"/>
      <c r="M187" s="40">
        <f>PAIRS!S95</f>
        <v>192</v>
      </c>
      <c r="N187" s="61">
        <f>PAIRS!U95</f>
        <v>191</v>
      </c>
      <c r="O187" s="94"/>
      <c r="P187" s="94"/>
      <c r="S187" s="17" t="str">
        <f>$C$39</f>
        <v>Julie Crisp</v>
      </c>
      <c r="T187" s="17">
        <f>IF($I$39=0,0,($G$39+$H$39+$I$39+(3*(LOOKUP($D$39,HANDICAP!$A$3:$A$165,HANDICAP!$B$3:$B$165)))))</f>
        <v>564</v>
      </c>
      <c r="U187" s="17">
        <f>$C$57</f>
        <v>0</v>
      </c>
      <c r="V187" s="17">
        <f>IF($N$57=0,0,($N$57+$M$57+$K$57+(3*(LOOKUP($D$57,HANDICAP!$A$3:$A$165,HANDICAP!$B$3:$B$165)))))</f>
        <v>0</v>
      </c>
      <c r="W187" s="17"/>
      <c r="X187" s="17"/>
      <c r="Y187" s="17" t="str">
        <f>$C$50</f>
        <v>Dave Chapman</v>
      </c>
      <c r="Z187" s="17">
        <f>IF($G$50=0,0,($G$50+(LOOKUP($D$50,HANDICAP!$A$3:$A$165,HANDICAP!$B$3:$B$165))))</f>
        <v>223</v>
      </c>
      <c r="AA187" s="17" t="str">
        <f>$C$45</f>
        <v>Kevin Hunter</v>
      </c>
      <c r="AB187" s="17">
        <f>IF($H$45=0,0,($H$45+(LOOKUP($D$45,HANDICAP!$A$3:$A$165,HANDICAP!$B$3:$B$165))))</f>
        <v>250</v>
      </c>
      <c r="AC187" s="17" t="str">
        <f>$C$113</f>
        <v>Logan Ellis</v>
      </c>
      <c r="AD187" s="17">
        <f>IF($I$113=0,0,($I$113+(LOOKUP($D$113,HANDICAP!$A$3:$A$165,HANDICAP!$B$3:$B$165))))</f>
        <v>195</v>
      </c>
      <c r="AE187" s="17" t="str">
        <f>$C$23</f>
        <v>James Baker</v>
      </c>
      <c r="AF187" s="17">
        <f>IF($K$23=0,0,($K$23+(LOOKUP($D$23,HANDICAP!$A$3:$A$165,HANDICAP!$B$3:$B$165))))</f>
        <v>216</v>
      </c>
      <c r="AG187" s="17">
        <f>$C$143</f>
        <v>0</v>
      </c>
      <c r="AH187" s="17">
        <f>IF($M$143=0,0,($M$143+(LOOKUP($D$143,HANDICAP!$A$3:$A$165,HANDICAP!$B$3:$B$165))))</f>
        <v>0</v>
      </c>
      <c r="AI187" s="17" t="str">
        <f>$C$158</f>
        <v>Sue Langdon</v>
      </c>
      <c r="AJ187" s="17">
        <f>IF($N$158=0,0,($N$158+(LOOKUP($D$158,HANDICAP!$A$3:$A$165,HANDICAP!$B$3:$B$165))))</f>
        <v>222</v>
      </c>
    </row>
    <row r="188" spans="1:36" ht="12.75" customHeight="1">
      <c r="A188" s="95">
        <f>PAIRS!A96</f>
        <v>90</v>
      </c>
      <c r="B188" s="17">
        <v>7</v>
      </c>
      <c r="C188" s="41" t="str">
        <f>PAIRS!C96</f>
        <v>Andy Preece</v>
      </c>
      <c r="D188" s="41">
        <f>PAIRS!D96</f>
        <v>189</v>
      </c>
      <c r="E188" s="97" t="str">
        <f>PAIRS!G96</f>
        <v>Orgasmic Strikers</v>
      </c>
      <c r="F188" s="99">
        <f>PAIRS!H96</f>
        <v>51</v>
      </c>
      <c r="G188" s="63">
        <f>PAIRS!I96</f>
        <v>159</v>
      </c>
      <c r="H188" s="38">
        <f>PAIRS!K96</f>
        <v>166</v>
      </c>
      <c r="I188" s="64">
        <f>PAIRS!M96</f>
        <v>162</v>
      </c>
      <c r="J188" s="93">
        <f>PAIRS!O96</f>
        <v>1171</v>
      </c>
      <c r="K188" s="63">
        <f>PAIRS!P96</f>
        <v>225</v>
      </c>
      <c r="L188" s="93"/>
      <c r="M188" s="38">
        <f>PAIRS!R96</f>
        <v>233</v>
      </c>
      <c r="N188" s="64">
        <f>PAIRS!T96</f>
        <v>206</v>
      </c>
      <c r="O188" s="93">
        <f>PAIRS!V96</f>
        <v>1306</v>
      </c>
      <c r="P188" s="93">
        <f>PAIRS!W96</f>
        <v>2477</v>
      </c>
      <c r="S188" s="17" t="str">
        <f>$C$42</f>
        <v>Homour Joseph</v>
      </c>
      <c r="T188" s="17">
        <f>IF($I$42=0,0,($G$42+$H$42+$I$42+(3*(LOOKUP($D$42,HANDICAP!$A$3:$A$165,HANDICAP!$B$3:$B$165)))))</f>
        <v>641</v>
      </c>
      <c r="U188" s="17" t="str">
        <f>$C$121</f>
        <v>Louise Roberts</v>
      </c>
      <c r="V188" s="17">
        <f>IF($N$121=0,0,($N$121+$M$121+$K$121+(3*(LOOKUP($D$121,HANDICAP!$A$3:$A$165,HANDICAP!$B$3:$B$165)))))</f>
        <v>712</v>
      </c>
      <c r="W188" s="17"/>
      <c r="X188" s="17"/>
      <c r="Y188" s="17" t="str">
        <f>$C$51</f>
        <v>Chris Smith</v>
      </c>
      <c r="Z188" s="17">
        <f>IF($G$51=0,0,($G$51+(LOOKUP($D$51,HANDICAP!$A$3:$A$165,HANDICAP!$B$3:$B$165))))</f>
        <v>225</v>
      </c>
      <c r="AA188" s="17">
        <f>$C$60</f>
        <v>0</v>
      </c>
      <c r="AB188" s="17">
        <f>IF($H$60=0,0,($H$60+(LOOKUP($D$60,HANDICAP!$A$3:$A$165,HANDICAP!$B$3:$B$165))))</f>
        <v>0</v>
      </c>
      <c r="AC188" s="17" t="str">
        <f>$C$101</f>
        <v>Mike Williams</v>
      </c>
      <c r="AD188" s="17">
        <f>IF($I$101=0,0,($I$101+(LOOKUP($D$101,HANDICAP!$A$3:$A$165,HANDICAP!$B$3:$B$165))))</f>
        <v>238</v>
      </c>
      <c r="AE188" s="17" t="str">
        <f>$C$45</f>
        <v>Kevin Hunter</v>
      </c>
      <c r="AF188" s="17">
        <f>IF($K$45=0,0,($K$45+(LOOKUP($D$45,HANDICAP!$A$3:$A$165,HANDICAP!$B$3:$B$165))))</f>
        <v>253</v>
      </c>
      <c r="AG188" s="17" t="str">
        <f>$C$52</f>
        <v>Ade French</v>
      </c>
      <c r="AH188" s="17">
        <f>IF($M$52=0,0,($M$52+(LOOKUP($D$52,HANDICAP!$A$3:$A$165,HANDICAP!$B$3:$B$165))))</f>
        <v>221</v>
      </c>
      <c r="AI188" s="17" t="str">
        <f>$C$22</f>
        <v>Becci Taylor</v>
      </c>
      <c r="AJ188" s="17">
        <f>IF($N$22=0,0,($N$22+(LOOKUP($D$22,HANDICAP!$A$3:$A$165,HANDICAP!$B$3:$B$165))))</f>
        <v>190</v>
      </c>
    </row>
    <row r="189" spans="1:36" ht="12.75" customHeight="1">
      <c r="A189" s="105"/>
      <c r="B189" s="17">
        <v>8</v>
      </c>
      <c r="C189" s="40" t="str">
        <f>PAIRS!E96</f>
        <v>Luke Timbrell</v>
      </c>
      <c r="D189" s="40">
        <f>PAIRS!F96</f>
        <v>201</v>
      </c>
      <c r="E189" s="98"/>
      <c r="F189" s="100"/>
      <c r="G189" s="44">
        <f>PAIRS!J96</f>
        <v>176</v>
      </c>
      <c r="H189" s="40">
        <f>PAIRS!L96</f>
        <v>184</v>
      </c>
      <c r="I189" s="61">
        <f>PAIRS!N96</f>
        <v>171</v>
      </c>
      <c r="J189" s="94"/>
      <c r="K189" s="44">
        <f>PAIRS!Q96</f>
        <v>131</v>
      </c>
      <c r="L189" s="94"/>
      <c r="M189" s="40">
        <f>PAIRS!S96</f>
        <v>190</v>
      </c>
      <c r="N189" s="61">
        <f>PAIRS!U96</f>
        <v>168</v>
      </c>
      <c r="O189" s="94"/>
      <c r="P189" s="94"/>
      <c r="S189" s="17" t="str">
        <f>$C$69</f>
        <v>Louise Roberts</v>
      </c>
      <c r="T189" s="17">
        <f>IF($I$69=0,0,($G$69+$H$69+$I$69+(3*(LOOKUP($D$69,HANDICAP!$A$3:$A$165,HANDICAP!$B$3:$B$165)))))</f>
        <v>814</v>
      </c>
      <c r="U189" s="17" t="str">
        <f>$C$106</f>
        <v>Kev Hunter</v>
      </c>
      <c r="V189" s="17">
        <f>IF($N$106=0,0,($N$106+$M$106+$K$106+(3*(LOOKUP($D$106,HANDICAP!$A$3:$A$165,HANDICAP!$B$3:$B$165)))))</f>
        <v>645</v>
      </c>
      <c r="W189" s="17"/>
      <c r="X189" s="17"/>
      <c r="Y189" s="17">
        <f>$C$134</f>
        <v>0</v>
      </c>
      <c r="Z189" s="17">
        <f>IF($G$134=0,0,($G$134+(LOOKUP($D$134,HANDICAP!$A$3:$A$165,HANDICAP!$B$3:$B$165))))</f>
        <v>0</v>
      </c>
      <c r="AA189" s="17" t="str">
        <f>$C$21</f>
        <v>Derrick Jephcott</v>
      </c>
      <c r="AB189" s="17">
        <f>IF($H$21=0,0,($H$21+(LOOKUP($D$21,HANDICAP!$A$3:$A$165,HANDICAP!$B$3:$B$165))))</f>
        <v>184</v>
      </c>
      <c r="AC189" s="17" t="str">
        <f>$C$45</f>
        <v>Kevin Hunter</v>
      </c>
      <c r="AD189" s="17">
        <f>IF($I$45=0,0,($I$45+(LOOKUP($D$45,HANDICAP!$A$3:$A$165,HANDICAP!$B$3:$B$165))))</f>
        <v>223</v>
      </c>
      <c r="AE189" s="17">
        <f>$C$136</f>
        <v>0</v>
      </c>
      <c r="AF189" s="17">
        <f>IF($K$136=0,0,($K$136+(LOOKUP($D$136,HANDICAP!$A$3:$A$165,HANDICAP!$B$3:$B$165))))</f>
        <v>0</v>
      </c>
      <c r="AG189" s="17" t="str">
        <f>$C$85</f>
        <v>Kayleigh Lowthian</v>
      </c>
      <c r="AH189" s="17">
        <f>IF($M$85=0,0,($M$85+(LOOKUP($D$85,HANDICAP!$A$3:$A$165,HANDICAP!$B$3:$B$165))))</f>
        <v>181</v>
      </c>
      <c r="AI189" s="17" t="str">
        <f>$C$67</f>
        <v>John Glasscoe</v>
      </c>
      <c r="AJ189" s="17">
        <f>IF($N$67=0,0,($N$67+(LOOKUP($D$67,HANDICAP!$A$3:$A$165,HANDICAP!$B$3:$B$165))))</f>
        <v>238</v>
      </c>
    </row>
    <row r="190" spans="1:36" ht="12.75" customHeight="1">
      <c r="A190" s="95">
        <f>PAIRS!A97</f>
        <v>91</v>
      </c>
      <c r="B190" s="17">
        <v>7</v>
      </c>
      <c r="C190" s="41" t="str">
        <f>PAIRS!C97</f>
        <v>Martin Clements</v>
      </c>
      <c r="D190" s="41">
        <f>PAIRS!D97</f>
        <v>190</v>
      </c>
      <c r="E190" s="97" t="str">
        <f>PAIRS!G97</f>
        <v>Vets Ex Southerers</v>
      </c>
      <c r="F190" s="99">
        <f>PAIRS!H97</f>
        <v>57</v>
      </c>
      <c r="G190" s="63">
        <f>PAIRS!I97</f>
        <v>167</v>
      </c>
      <c r="H190" s="38">
        <f>PAIRS!K97</f>
        <v>212</v>
      </c>
      <c r="I190" s="64">
        <f>PAIRS!M97</f>
        <v>155</v>
      </c>
      <c r="J190" s="93">
        <f>PAIRS!O97</f>
        <v>1230</v>
      </c>
      <c r="K190" s="63">
        <f>PAIRS!P97</f>
        <v>279</v>
      </c>
      <c r="L190" s="93"/>
      <c r="M190" s="38">
        <f>PAIRS!R97</f>
        <v>197</v>
      </c>
      <c r="N190" s="64">
        <f>PAIRS!T97</f>
        <v>177</v>
      </c>
      <c r="O190" s="93">
        <f>PAIRS!V97</f>
        <v>1356</v>
      </c>
      <c r="P190" s="93">
        <f>PAIRS!W97</f>
        <v>2586</v>
      </c>
      <c r="S190" s="17" t="str">
        <f>$C$113</f>
        <v>Logan Ellis</v>
      </c>
      <c r="T190" s="17">
        <f>IF($I$113=0,0,($G$113+$H$113+$I$113+(3*(LOOKUP($D$113,HANDICAP!$A$3:$A$165,HANDICAP!$B$3:$B$165)))))</f>
        <v>530</v>
      </c>
      <c r="U190" s="17" t="str">
        <f>$C$47</f>
        <v>Martin Maybrey</v>
      </c>
      <c r="V190" s="17">
        <f>IF($N$47=0,0,($N$47+$M$47+$K$47+(3*(LOOKUP($D$47,HANDICAP!$A$3:$A$165,HANDICAP!$B$3:$B$165)))))</f>
        <v>709</v>
      </c>
      <c r="W190" s="17"/>
      <c r="X190" s="17"/>
      <c r="Y190" s="17" t="str">
        <f>$C$85</f>
        <v>Kayleigh Lowthian</v>
      </c>
      <c r="Z190" s="17">
        <f>IF($G$85=0,0,($G$85+(LOOKUP($D$85,HANDICAP!$A$3:$A$165,HANDICAP!$B$3:$B$165))))</f>
        <v>174</v>
      </c>
      <c r="AA190" s="17" t="str">
        <f>$C$122</f>
        <v>Dave Chapman</v>
      </c>
      <c r="AB190" s="17">
        <f>IF($H$122=0,0,($H$122+(LOOKUP($D$122,HANDICAP!$A$3:$A$165,HANDICAP!$B$3:$B$165))))</f>
        <v>213</v>
      </c>
      <c r="AC190" s="17" t="str">
        <f>$C$25</f>
        <v>Rick Yorston</v>
      </c>
      <c r="AD190" s="17">
        <f>IF($I$25=0,0,($I$25+(LOOKUP($D$25,HANDICAP!$A$3:$A$165,HANDICAP!$B$3:$B$165))))</f>
        <v>184</v>
      </c>
      <c r="AE190" s="17">
        <f>$C$33</f>
        <v>0</v>
      </c>
      <c r="AF190" s="17">
        <f>IF($K$33=0,0,($K$33+(LOOKUP($D$33,HANDICAP!$A$3:$A$165,HANDICAP!$B$3:$B$165))))</f>
        <v>0</v>
      </c>
      <c r="AG190" s="17" t="str">
        <f>$C$69</f>
        <v>Louise Roberts</v>
      </c>
      <c r="AH190" s="17">
        <f>IF($M$69=0,0,($M$69+(LOOKUP($D$69,HANDICAP!$A$3:$A$165,HANDICAP!$B$3:$B$165))))</f>
        <v>230</v>
      </c>
      <c r="AI190" s="17" t="str">
        <f>$C$15</f>
        <v>Dave Wellsteed</v>
      </c>
      <c r="AJ190" s="17">
        <f>IF($N$15=0,0,($N$15+(LOOKUP($D$15,HANDICAP!$A$3:$A$165,HANDICAP!$B$3:$B$165))))</f>
        <v>263</v>
      </c>
    </row>
    <row r="191" spans="1:36" ht="12.75" customHeight="1">
      <c r="A191" s="105"/>
      <c r="B191" s="17">
        <v>8</v>
      </c>
      <c r="C191" s="40" t="str">
        <f>PAIRS!E97</f>
        <v>Dave Greig</v>
      </c>
      <c r="D191" s="40">
        <f>PAIRS!F97</f>
        <v>193</v>
      </c>
      <c r="E191" s="98"/>
      <c r="F191" s="100"/>
      <c r="G191" s="44">
        <f>PAIRS!J97</f>
        <v>169</v>
      </c>
      <c r="H191" s="40">
        <f>PAIRS!L97</f>
        <v>179</v>
      </c>
      <c r="I191" s="61">
        <f>PAIRS!N97</f>
        <v>177</v>
      </c>
      <c r="J191" s="94"/>
      <c r="K191" s="44">
        <f>PAIRS!Q97</f>
        <v>157</v>
      </c>
      <c r="L191" s="94"/>
      <c r="M191" s="40">
        <f>PAIRS!S97</f>
        <v>186</v>
      </c>
      <c r="N191" s="61">
        <f>PAIRS!U97</f>
        <v>189</v>
      </c>
      <c r="O191" s="94"/>
      <c r="P191" s="94"/>
      <c r="S191" s="17" t="str">
        <f>$C$95</f>
        <v>John Glasscoe</v>
      </c>
      <c r="T191" s="17">
        <f>IF($I$95=0,0,($G$95+$H$95+$I$95+(3*(LOOKUP($D$95,HANDICAP!$A$3:$A$165,HANDICAP!$B$3:$B$165)))))</f>
        <v>690</v>
      </c>
      <c r="U191" s="17">
        <f>$C$59</f>
        <v>0</v>
      </c>
      <c r="V191" s="17">
        <f>IF($N$59=0,0,($N$59+$M$59+$K$59+(3*(LOOKUP($D$59,HANDICAP!$A$3:$A$165,HANDICAP!$B$3:$B$165)))))</f>
        <v>0</v>
      </c>
      <c r="W191" s="17"/>
      <c r="X191" s="17"/>
      <c r="Y191" s="17" t="str">
        <f>$C$71</f>
        <v>Danny Lalley</v>
      </c>
      <c r="Z191" s="17">
        <f>IF($G$71=0,0,($G$71+(LOOKUP($D$71,HANDICAP!$A$3:$A$165,HANDICAP!$B$3:$B$165))))</f>
        <v>185</v>
      </c>
      <c r="AA191" s="17">
        <f>$C$57</f>
        <v>0</v>
      </c>
      <c r="AB191" s="17">
        <f>IF($H$57=0,0,($H$57+(LOOKUP($D$57,HANDICAP!$A$3:$A$165,HANDICAP!$B$3:$B$165))))</f>
        <v>0</v>
      </c>
      <c r="AC191" s="17" t="str">
        <f>$C$154</f>
        <v>Dionne Lalley</v>
      </c>
      <c r="AD191" s="17">
        <f>IF($I$154=0,0,($I$154+(LOOKUP($D$154,HANDICAP!$A$3:$A$165,HANDICAP!$B$3:$B$165))))</f>
        <v>214</v>
      </c>
      <c r="AE191" s="17" t="str">
        <f>$C$99</f>
        <v>Steve Dickson</v>
      </c>
      <c r="AF191" s="17">
        <f>IF($K$99=0,0,($K$99+(LOOKUP($D$99,HANDICAP!$A$3:$A$165,HANDICAP!$B$3:$B$165))))</f>
        <v>208</v>
      </c>
      <c r="AG191" s="17" t="str">
        <f>$C$37</f>
        <v>Mike Williams</v>
      </c>
      <c r="AH191" s="17">
        <f>IF($M$37=0,0,($M$37+(LOOKUP($D$37,HANDICAP!$A$3:$A$165,HANDICAP!$B$3:$B$165))))</f>
        <v>204</v>
      </c>
      <c r="AI191" s="17" t="str">
        <f>$C$106</f>
        <v>Kev Hunter</v>
      </c>
      <c r="AJ191" s="17">
        <f>IF($N$106=0,0,($N$106+(LOOKUP($D$106,HANDICAP!$A$3:$A$165,HANDICAP!$B$3:$B$165))))</f>
        <v>239</v>
      </c>
    </row>
    <row r="192" spans="1:36" ht="12.75" customHeight="1">
      <c r="A192" s="95">
        <f>PAIRS!A98</f>
        <v>92</v>
      </c>
      <c r="B192" s="17">
        <v>7</v>
      </c>
      <c r="C192" s="41" t="str">
        <f>PAIRS!C98</f>
        <v>Paul Maddocks</v>
      </c>
      <c r="D192" s="41">
        <f>PAIRS!D98</f>
        <v>194</v>
      </c>
      <c r="E192" s="97" t="str">
        <f>PAIRS!G98</f>
        <v>Vets M &amp; M</v>
      </c>
      <c r="F192" s="99">
        <f>PAIRS!H98</f>
        <v>49</v>
      </c>
      <c r="G192" s="63">
        <f>PAIRS!I98</f>
        <v>181</v>
      </c>
      <c r="H192" s="38">
        <f>PAIRS!K98</f>
        <v>213</v>
      </c>
      <c r="I192" s="64">
        <f>PAIRS!M98</f>
        <v>196</v>
      </c>
      <c r="J192" s="93">
        <f>PAIRS!O98</f>
        <v>1317</v>
      </c>
      <c r="K192" s="63">
        <f>PAIRS!P98</f>
        <v>190</v>
      </c>
      <c r="L192" s="93"/>
      <c r="M192" s="38">
        <f>PAIRS!R98</f>
        <v>215</v>
      </c>
      <c r="N192" s="64">
        <f>PAIRS!T98</f>
        <v>228</v>
      </c>
      <c r="O192" s="93">
        <f>PAIRS!V98</f>
        <v>1339</v>
      </c>
      <c r="P192" s="93">
        <f>PAIRS!W98</f>
        <v>2656</v>
      </c>
      <c r="S192" s="17" t="str">
        <f>$C$101</f>
        <v>Mike Williams</v>
      </c>
      <c r="T192" s="17">
        <f>IF($I$101=0,0,($G$101+$H$101+$I$101+(3*(LOOKUP($D$101,HANDICAP!$A$3:$A$165,HANDICAP!$B$3:$B$165)))))</f>
        <v>745</v>
      </c>
      <c r="U192" s="17" t="str">
        <f>$C$96</f>
        <v>Graham Harmer</v>
      </c>
      <c r="V192" s="17">
        <f>IF($N$96=0,0,($N$96+$M$96+$K$96+(3*(LOOKUP($D$96,HANDICAP!$A$3:$A$165,HANDICAP!$B$3:$B$165)))))</f>
        <v>691</v>
      </c>
      <c r="W192" s="17"/>
      <c r="X192" s="17"/>
      <c r="Y192" s="17">
        <f>$C$147</f>
        <v>0</v>
      </c>
      <c r="Z192" s="17">
        <f>IF($G$147=0,0,($G$147+(LOOKUP($D$147,HANDICAP!$A$3:$A$165,HANDICAP!$B$3:$B$165))))</f>
        <v>0</v>
      </c>
      <c r="AA192" s="17" t="str">
        <f>$C$70</f>
        <v>Bruce Moffitt</v>
      </c>
      <c r="AB192" s="17">
        <f>IF($H$70=0,0,($H$70+(LOOKUP($D$70,HANDICAP!$A$3:$A$165,HANDICAP!$B$3:$B$165))))</f>
        <v>222</v>
      </c>
      <c r="AC192" s="17">
        <f>$C$31</f>
        <v>0</v>
      </c>
      <c r="AD192" s="17">
        <f>IF($I$31=0,0,($I$31+(LOOKUP($D$31,HANDICAP!$A$3:$A$165,HANDICAP!$B$3:$B$165))))</f>
        <v>0</v>
      </c>
      <c r="AE192" s="17" t="str">
        <f>$C$128</f>
        <v>Ashley Hall</v>
      </c>
      <c r="AF192" s="17">
        <f>IF($K$128=0,0,($K$128+(LOOKUP($D$128,HANDICAP!$A$3:$A$165,HANDICAP!$B$3:$B$165))))</f>
        <v>230</v>
      </c>
      <c r="AG192" s="17" t="str">
        <f>$C$104</f>
        <v>Dave Greig</v>
      </c>
      <c r="AH192" s="17">
        <f>IF($M$104=0,0,($M$104+(LOOKUP($D$104,HANDICAP!$A$3:$A$165,HANDICAP!$B$3:$B$165))))</f>
        <v>208</v>
      </c>
      <c r="AI192" s="17" t="str">
        <f>$C$78</f>
        <v>Judy Moffitt</v>
      </c>
      <c r="AJ192" s="17">
        <f>IF($N$78=0,0,($N$78+(LOOKUP($D$78,HANDICAP!$A$3:$A$165,HANDICAP!$B$3:$B$165))))</f>
        <v>223</v>
      </c>
    </row>
    <row r="193" spans="1:36" ht="12.75" customHeight="1">
      <c r="A193" s="105"/>
      <c r="B193" s="17">
        <v>8</v>
      </c>
      <c r="C193" s="40" t="str">
        <f>PAIRS!E98</f>
        <v>Craig Macpherson</v>
      </c>
      <c r="D193" s="40">
        <f>PAIRS!F98</f>
        <v>200</v>
      </c>
      <c r="E193" s="98"/>
      <c r="F193" s="100"/>
      <c r="G193" s="44">
        <f>PAIRS!J98</f>
        <v>188</v>
      </c>
      <c r="H193" s="40">
        <f>PAIRS!L98</f>
        <v>178</v>
      </c>
      <c r="I193" s="61">
        <f>PAIRS!N98</f>
        <v>214</v>
      </c>
      <c r="J193" s="94"/>
      <c r="K193" s="44">
        <f>PAIRS!Q98</f>
        <v>198</v>
      </c>
      <c r="L193" s="94"/>
      <c r="M193" s="40">
        <f>PAIRS!S98</f>
        <v>200</v>
      </c>
      <c r="N193" s="61">
        <f>PAIRS!U98</f>
        <v>161</v>
      </c>
      <c r="O193" s="94"/>
      <c r="P193" s="94"/>
      <c r="S193" s="17" t="str">
        <f>$C$93</f>
        <v>James Baker</v>
      </c>
      <c r="T193" s="17">
        <f>IF($I$93=0,0,($G$93+$H$93+$I$93+(3*(LOOKUP($D$93,HANDICAP!$A$3:$A$165,HANDICAP!$B$3:$B$165)))))</f>
        <v>754</v>
      </c>
      <c r="U193" s="17" t="str">
        <f>$C$10</f>
        <v>Kay Rogers</v>
      </c>
      <c r="V193" s="17">
        <f>IF($N$10=0,0,($N$10+$M$10+$K193+(3*(LOOKUP($D$10,HANDICAP!$A$3:$A$165,HANDICAP!$B$3:$B$165)))))</f>
        <v>651</v>
      </c>
      <c r="W193" s="17"/>
      <c r="X193" s="17"/>
      <c r="Y193" s="17" t="str">
        <f>$C$123</f>
        <v>John Glasscoe</v>
      </c>
      <c r="Z193" s="17">
        <f>IF($G$123=0,0,($G$123+(LOOKUP($D$123,HANDICAP!$A$3:$A$165,HANDICAP!$B$3:$B$165))))</f>
        <v>243</v>
      </c>
      <c r="AA193" s="17" t="str">
        <f>$C$78</f>
        <v>Judy Moffitt</v>
      </c>
      <c r="AB193" s="17">
        <f>IF($H$78=0,0,($H$78+(LOOKUP($D$78,HANDICAP!$A$3:$A$165,HANDICAP!$B$3:$B$165))))</f>
        <v>205</v>
      </c>
      <c r="AC193" s="17" t="str">
        <f>$C$52</f>
        <v>Ade French</v>
      </c>
      <c r="AD193" s="17">
        <f>IF($I$52=0,0,($I$52+(LOOKUP($D$52,HANDICAP!$A$3:$A$165,HANDICAP!$B$3:$B$165))))</f>
        <v>228</v>
      </c>
      <c r="AE193" s="17" t="str">
        <f>$C$119</f>
        <v>Mike Williams</v>
      </c>
      <c r="AF193" s="17">
        <f>IF($K$119=0,0,($K$119+(LOOKUP($D$119,HANDICAP!$A$3:$A$165,HANDICAP!$B$3:$B$165))))</f>
        <v>222</v>
      </c>
      <c r="AG193" s="17" t="str">
        <f>$C$64</f>
        <v>Dave Connor</v>
      </c>
      <c r="AH193" s="17">
        <f>IF($M$64=0,0,($M$64+(LOOKUP($D$64,HANDICAP!$A$3:$A$165,HANDICAP!$B$3:$B$165))))</f>
        <v>229</v>
      </c>
      <c r="AI193" s="17" t="str">
        <f>$C$94</f>
        <v>Les Keates</v>
      </c>
      <c r="AJ193" s="17">
        <f>IF($N$94=0,0,($N$94+(LOOKUP($D$94,HANDICAP!$A$3:$A$165,HANDICAP!$B$3:$B$165))))</f>
        <v>199</v>
      </c>
    </row>
    <row r="194" spans="1:36" ht="12.75" customHeight="1">
      <c r="A194" s="95">
        <f>PAIRS!A99</f>
        <v>93</v>
      </c>
      <c r="B194" s="17">
        <v>7</v>
      </c>
      <c r="C194" s="41" t="str">
        <f>PAIRS!C99</f>
        <v>Sandy Church</v>
      </c>
      <c r="D194" s="41">
        <f>PAIRS!D99</f>
        <v>152</v>
      </c>
      <c r="E194" s="97" t="str">
        <f>PAIRS!G99</f>
        <v>Missfits</v>
      </c>
      <c r="F194" s="99">
        <f>PAIRS!H99</f>
        <v>105</v>
      </c>
      <c r="G194" s="63">
        <f>PAIRS!I99</f>
        <v>173</v>
      </c>
      <c r="H194" s="38">
        <f>PAIRS!K99</f>
        <v>150</v>
      </c>
      <c r="I194" s="64">
        <f>PAIRS!M99</f>
        <v>183</v>
      </c>
      <c r="J194" s="93">
        <f>PAIRS!O99</f>
        <v>1350</v>
      </c>
      <c r="K194" s="63">
        <f>PAIRS!P99</f>
        <v>218</v>
      </c>
      <c r="L194" s="93"/>
      <c r="M194" s="38">
        <f>PAIRS!R99</f>
        <v>163</v>
      </c>
      <c r="N194" s="64">
        <f>PAIRS!T99</f>
        <v>197</v>
      </c>
      <c r="O194" s="93">
        <f>PAIRS!V99</f>
        <v>1398</v>
      </c>
      <c r="P194" s="93">
        <f>PAIRS!W99</f>
        <v>2748</v>
      </c>
      <c r="S194" s="17" t="str">
        <f>$C$55</f>
        <v>Shane Burton Williams</v>
      </c>
      <c r="T194" s="17">
        <f>IF($I$55=0,0,($G$55+$H$55+$I$55+(3*(LOOKUP($D$55,HANDICAP!$A$3:$A$165,HANDICAP!$B$3:$B$165)))))</f>
        <v>583</v>
      </c>
      <c r="U194" s="17" t="str">
        <f>$C$41</f>
        <v>Pam Sharman</v>
      </c>
      <c r="V194" s="17">
        <f>IF($N$41=0,0,($N$41+$M$41+$K$41+(3*(LOOKUP($D$41,HANDICAP!$A$3:$A$165,HANDICAP!$B$3:$B$165)))))</f>
        <v>670</v>
      </c>
      <c r="W194" s="17"/>
      <c r="X194" s="17"/>
      <c r="Y194" s="17">
        <f>$C$141</f>
        <v>0</v>
      </c>
      <c r="Z194" s="17">
        <f>IF($G$141=0,0,($G$141+(LOOKUP($D$141,HANDICAP!$A$3:$A$165,HANDICAP!$B$3:$B$165))))</f>
        <v>0</v>
      </c>
      <c r="AA194" s="17" t="str">
        <f>$C$82</f>
        <v>Chris Lee</v>
      </c>
      <c r="AB194" s="17">
        <f>IF($H$82=0,0,($H$82+(LOOKUP($D$82,HANDICAP!$A$3:$A$165,HANDICAP!$B$3:$B$165))))</f>
        <v>196</v>
      </c>
      <c r="AC194" s="17" t="str">
        <f>$C$83</f>
        <v>Tony Lee</v>
      </c>
      <c r="AD194" s="17">
        <f>IF($I$83=0,0,($I$83+(LOOKUP($D$83,HANDICAP!$A$3:$A$165,HANDICAP!$B$3:$B$165))))</f>
        <v>197</v>
      </c>
      <c r="AE194" s="17">
        <f>$C$63</f>
        <v>0</v>
      </c>
      <c r="AF194" s="17">
        <f>IF($K$63=0,0,($K$63+(LOOKUP($D$63,HANDICAP!$A$3:$A$165,HANDICAP!$B$3:$B$165))))</f>
        <v>0</v>
      </c>
      <c r="AG194" s="17" t="str">
        <f>$C$76</f>
        <v>Steve Gill</v>
      </c>
      <c r="AH194" s="17">
        <f>IF($M$76=0,0,($M$76+(LOOKUP($D$76,HANDICAP!$A$3:$A$165,HANDICAP!$B$3:$B$165))))</f>
        <v>227</v>
      </c>
      <c r="AI194" s="17" t="str">
        <f>$C$37</f>
        <v>Mike Williams</v>
      </c>
      <c r="AJ194" s="17">
        <f>IF($N$37=0,0,($N$37+(LOOKUP($D$37,HANDICAP!$A$3:$A$165,HANDICAP!$B$3:$B$165))))</f>
        <v>194</v>
      </c>
    </row>
    <row r="195" spans="1:36" ht="12.75" customHeight="1">
      <c r="A195" s="105"/>
      <c r="B195" s="17">
        <v>8</v>
      </c>
      <c r="C195" s="40" t="str">
        <f>PAIRS!E99</f>
        <v>Peter Fyles</v>
      </c>
      <c r="D195" s="40">
        <f>PAIRS!F99</f>
        <v>167</v>
      </c>
      <c r="E195" s="98"/>
      <c r="F195" s="100"/>
      <c r="G195" s="44">
        <f>PAIRS!J99</f>
        <v>146</v>
      </c>
      <c r="H195" s="40">
        <f>PAIRS!L99</f>
        <v>213</v>
      </c>
      <c r="I195" s="61">
        <f>PAIRS!N99</f>
        <v>170</v>
      </c>
      <c r="J195" s="94"/>
      <c r="K195" s="44">
        <f>PAIRS!Q99</f>
        <v>147</v>
      </c>
      <c r="L195" s="94"/>
      <c r="M195" s="40">
        <f>PAIRS!S99</f>
        <v>189</v>
      </c>
      <c r="N195" s="61">
        <f>PAIRS!U99</f>
        <v>169</v>
      </c>
      <c r="O195" s="94"/>
      <c r="P195" s="94"/>
      <c r="S195" s="17">
        <f>$C$88</f>
        <v>0</v>
      </c>
      <c r="T195" s="17">
        <f>IF($I$88=0,0,($G$88+$H$88+$I$88+(3*(LOOKUP($D$88,HANDICAP!$A$3:$A$165,HANDICAP!$B$3:$B$165)))))</f>
        <v>0</v>
      </c>
      <c r="U195" s="17">
        <f>$C$134</f>
        <v>0</v>
      </c>
      <c r="V195" s="17">
        <f>IF($N$134=0,0,($N$134+$M$134+$K$134+(3*(LOOKUP($D$134,HANDICAP!$A$3:$A$165,HANDICAP!$B$3:$B$165)))))</f>
        <v>0</v>
      </c>
      <c r="W195" s="17"/>
      <c r="X195" s="17"/>
      <c r="Y195" s="17" t="str">
        <f>$C$43</f>
        <v>Derek Crisp</v>
      </c>
      <c r="Z195" s="17">
        <f>IF($G$43=0,0,($G$43+(LOOKUP($D$43,HANDICAP!$A$3:$A$165,HANDICAP!$B$3:$B$165))))</f>
        <v>205</v>
      </c>
      <c r="AA195" s="17">
        <f>$C$31</f>
        <v>0</v>
      </c>
      <c r="AB195" s="17">
        <f>IF($H$31=0,0,($H$31+(LOOKUP($D$31,HANDICAP!$A$3:$A$165,HANDICAP!$B$3:$B$165))))</f>
        <v>0</v>
      </c>
      <c r="AC195" s="17">
        <f>$C$33</f>
        <v>0</v>
      </c>
      <c r="AD195" s="17">
        <f>IF($I$33=0,0,($I$33+(LOOKUP($D$33,HANDICAP!$A$3:$A$165,HANDICAP!$B$3:$B$165))))</f>
        <v>0</v>
      </c>
      <c r="AE195" s="17">
        <f>$C$62</f>
        <v>0</v>
      </c>
      <c r="AF195" s="17">
        <f>IF($K$62=0,0,($K$62+(LOOKUP($D$62,HANDICAP!$A$3:$A$165,HANDICAP!$B$3:$B$165))))</f>
        <v>0</v>
      </c>
      <c r="AG195" s="17" t="str">
        <f>$C$133</f>
        <v>Carrianne Rogers</v>
      </c>
      <c r="AH195" s="17">
        <f>IF($M$133=0,0,($M$133+(LOOKUP($D$133,HANDICAP!$A$3:$A$165,HANDICAP!$B$3:$B$165))))</f>
        <v>253</v>
      </c>
      <c r="AI195" s="17" t="str">
        <f>$C$14</f>
        <v>Pip Wellsteed</v>
      </c>
      <c r="AJ195" s="17">
        <f>IF($N$14=0,0,($N$14+(LOOKUP($D$14,HANDICAP!$A$3:$A$165,HANDICAP!$B$3:$B$165))))</f>
        <v>256</v>
      </c>
    </row>
    <row r="196" spans="1:36" ht="12.75" customHeight="1">
      <c r="A196" s="95">
        <f>PAIRS!A100</f>
        <v>94</v>
      </c>
      <c r="B196" s="17">
        <v>7</v>
      </c>
      <c r="C196" s="41" t="str">
        <f>PAIRS!C100</f>
        <v>Des Harding</v>
      </c>
      <c r="D196" s="41">
        <f>PAIRS!D100</f>
        <v>161</v>
      </c>
      <c r="E196" s="97" t="str">
        <f>PAIRS!G100</f>
        <v>Double Ds</v>
      </c>
      <c r="F196" s="99">
        <f>PAIRS!H100</f>
        <v>85</v>
      </c>
      <c r="G196" s="63">
        <f>PAIRS!I100</f>
        <v>157</v>
      </c>
      <c r="H196" s="38">
        <f>PAIRS!K100</f>
        <v>165</v>
      </c>
      <c r="I196" s="64">
        <f>PAIRS!M100</f>
        <v>178</v>
      </c>
      <c r="J196" s="93">
        <f>PAIRS!O100</f>
        <v>1339</v>
      </c>
      <c r="K196" s="63">
        <f>PAIRS!P100</f>
        <v>183</v>
      </c>
      <c r="L196" s="93"/>
      <c r="M196" s="38">
        <f>PAIRS!R100</f>
        <v>183</v>
      </c>
      <c r="N196" s="64">
        <f>PAIRS!T100</f>
        <v>160</v>
      </c>
      <c r="O196" s="93">
        <f>PAIRS!V100</f>
        <v>1352</v>
      </c>
      <c r="P196" s="93">
        <f>PAIRS!W100</f>
        <v>2691</v>
      </c>
      <c r="S196" s="17" t="str">
        <f>$C$65</f>
        <v>Les Keates</v>
      </c>
      <c r="T196" s="17">
        <f>IF($I$65=0,0,($G$65+$H$65+$I$65+(3*(LOOKUP($D$65,HANDICAP!$A$3:$A$165,HANDICAP!$B$3:$B$165)))))</f>
        <v>667</v>
      </c>
      <c r="U196" s="17" t="str">
        <f>$C$85</f>
        <v>Kayleigh Lowthian</v>
      </c>
      <c r="V196" s="17">
        <f>IF($N$85=0,0,($N$85+$M$85+$K$85+(3*(LOOKUP($D$85,HANDICAP!$A$3:$A$165,HANDICAP!$B$3:$B$165)))))</f>
        <v>606</v>
      </c>
      <c r="W196" s="17"/>
      <c r="X196" s="17"/>
      <c r="Y196" s="17" t="str">
        <f>$C$166</f>
        <v>Kevin Gibson</v>
      </c>
      <c r="Z196" s="17">
        <f>IF($G$166=0,0,($G$166+(LOOKUP($D$166,HANDICAP!$A$3:$A$165,HANDICAP!$B$3:$B$165))))</f>
        <v>232</v>
      </c>
      <c r="AA196" s="17" t="str">
        <f>$C$20</f>
        <v>Martin Maybrey</v>
      </c>
      <c r="AB196" s="17">
        <f>IF($H$20=0,0,($H$20+(LOOKUP($D$20,HANDICAP!$A$3:$A$165,HANDICAP!$B$3:$B$165))))</f>
        <v>261</v>
      </c>
      <c r="AC196" s="17" t="str">
        <f>$C$78</f>
        <v>Judy Moffitt</v>
      </c>
      <c r="AD196" s="17">
        <f>IF($I$78=0,0,($I$78+(LOOKUP($D$78,HANDICAP!$A$3:$A$165,HANDICAP!$B$3:$B$165))))</f>
        <v>189</v>
      </c>
      <c r="AE196" s="17" t="str">
        <f>$C$47</f>
        <v>Martin Maybrey</v>
      </c>
      <c r="AF196" s="17">
        <f>IF($K$47=0,0,($K$47+(LOOKUP($D$47,HANDICAP!$A$3:$A$165,HANDICAP!$B$3:$B$165))))</f>
        <v>204</v>
      </c>
      <c r="AG196" s="17">
        <f>$C$30</f>
        <v>0</v>
      </c>
      <c r="AH196" s="17">
        <f>IF($M$30=0,0,($M$30+(LOOKUP($D$30,HANDICAP!$A$3:$A$165,HANDICAP!$B$3:$B$165))))</f>
        <v>0</v>
      </c>
      <c r="AI196" s="17" t="str">
        <f>$C$19</f>
        <v>Hazel Adams</v>
      </c>
      <c r="AJ196" s="17">
        <f>IF($N$19=0,0,($N$19+(LOOKUP($D$19,HANDICAP!$A$3:$A$165,HANDICAP!$B$3:$B$165))))</f>
        <v>210</v>
      </c>
    </row>
    <row r="197" spans="1:36" ht="12.75" customHeight="1">
      <c r="A197" s="105"/>
      <c r="B197" s="17">
        <v>8</v>
      </c>
      <c r="C197" s="40" t="str">
        <f>PAIRS!E100</f>
        <v>Danny Lalley</v>
      </c>
      <c r="D197" s="40">
        <f>PAIRS!F100</f>
        <v>184</v>
      </c>
      <c r="E197" s="98"/>
      <c r="F197" s="100"/>
      <c r="G197" s="44">
        <f>PAIRS!J100</f>
        <v>224</v>
      </c>
      <c r="H197" s="40">
        <f>PAIRS!L100</f>
        <v>170</v>
      </c>
      <c r="I197" s="61">
        <f>PAIRS!N100</f>
        <v>190</v>
      </c>
      <c r="J197" s="94"/>
      <c r="K197" s="44">
        <f>PAIRS!Q100</f>
        <v>223</v>
      </c>
      <c r="L197" s="94"/>
      <c r="M197" s="40">
        <f>PAIRS!S100</f>
        <v>149</v>
      </c>
      <c r="N197" s="61">
        <f>PAIRS!U100</f>
        <v>199</v>
      </c>
      <c r="O197" s="94"/>
      <c r="P197" s="94"/>
      <c r="S197" s="17" t="str">
        <f>$C$21</f>
        <v>Derrick Jephcott</v>
      </c>
      <c r="T197" s="17">
        <f>IF($I$21=0,0,($G$21+$H$21+$I$21+(3*(LOOKUP($D$21,HANDICAP!$A$3:$A$165,HANDICAP!$B$3:$B$165)))))</f>
        <v>709</v>
      </c>
      <c r="U197" s="17" t="str">
        <f>$C$37</f>
        <v>Mike Williams</v>
      </c>
      <c r="V197" s="17">
        <f>IF($N$37=0,0,($N$37+$M$37+$K$37+(3*(LOOKUP($D$37,HANDICAP!$A$3:$A$165,HANDICAP!$B$3:$B$165)))))</f>
        <v>620</v>
      </c>
      <c r="W197" s="17"/>
      <c r="X197" s="17"/>
      <c r="Y197" s="17" t="str">
        <f>$C$104</f>
        <v>Dave Greig</v>
      </c>
      <c r="Z197" s="17">
        <f>IF($G$104=0,0,($G$104+(LOOKUP($D$104,HANDICAP!$A$3:$A$165,HANDICAP!$B$3:$B$165))))</f>
        <v>231</v>
      </c>
      <c r="AA197" s="17">
        <f>$C$34</f>
        <v>0</v>
      </c>
      <c r="AB197" s="17">
        <f>IF($H$34=0,0,($H$34+(LOOKUP($D$34,HANDICAP!$A$3:$A$165,HANDICAP!$B$3:$B$165))))</f>
        <v>0</v>
      </c>
      <c r="AC197" s="17">
        <f>$C$134</f>
        <v>0</v>
      </c>
      <c r="AD197" s="17">
        <f>IF($I$134=0,0,($I$134+(LOOKUP($D$134,HANDICAP!$A$3:$A$165,HANDICAP!$B$3:$B$165))))</f>
        <v>0</v>
      </c>
      <c r="AE197" s="17">
        <f>$C$86</f>
        <v>0</v>
      </c>
      <c r="AF197" s="17">
        <f>IF($K$86=0,0,($K$86+(LOOKUP($D$86,HANDICAP!$A$3:$A$165,HANDICAP!$B$3:$B$165))))</f>
        <v>0</v>
      </c>
      <c r="AG197" s="17" t="str">
        <f>$C$66</f>
        <v>Chris Maddocks</v>
      </c>
      <c r="AH197" s="17">
        <f>IF($M$66=0,0,($M$66+(LOOKUP($D$66,HANDICAP!$A$3:$A$165,HANDICAP!$B$3:$B$165))))</f>
        <v>198</v>
      </c>
      <c r="AI197" s="17">
        <f>$C$115</f>
        <v>0</v>
      </c>
      <c r="AJ197" s="17">
        <f>IF($N$115=0,0,($N$115+(LOOKUP($D$115,HANDICAP!$A$3:$A$165,HANDICAP!$B$3:$B$165))))</f>
        <v>0</v>
      </c>
    </row>
    <row r="198" spans="1:36" ht="12.75" customHeight="1">
      <c r="A198" s="95">
        <f>PAIRS!A101</f>
        <v>95</v>
      </c>
      <c r="B198" s="17">
        <v>7</v>
      </c>
      <c r="C198" s="41">
        <f>PAIRS!C101</f>
        <v>0</v>
      </c>
      <c r="D198" s="41">
        <f>PAIRS!D101</f>
        <v>0</v>
      </c>
      <c r="E198" s="97">
        <f>PAIRS!G101</f>
        <v>0</v>
      </c>
      <c r="F198" s="99">
        <f>PAIRS!H101</f>
        <v>0</v>
      </c>
      <c r="G198" s="63">
        <f>PAIRS!I101</f>
        <v>0</v>
      </c>
      <c r="H198" s="38">
        <f>PAIRS!K101</f>
        <v>0</v>
      </c>
      <c r="I198" s="64">
        <f>PAIRS!M101</f>
        <v>0</v>
      </c>
      <c r="J198" s="93">
        <f>PAIRS!O101</f>
        <v>0</v>
      </c>
      <c r="K198" s="63">
        <f>PAIRS!P101</f>
        <v>0</v>
      </c>
      <c r="L198" s="93"/>
      <c r="M198" s="38">
        <f>PAIRS!R101</f>
        <v>0</v>
      </c>
      <c r="N198" s="64">
        <f>PAIRS!T101</f>
        <v>0</v>
      </c>
      <c r="O198" s="93">
        <f>PAIRS!V101</f>
        <v>0</v>
      </c>
      <c r="P198" s="93">
        <f>PAIRS!W101</f>
        <v>0</v>
      </c>
      <c r="S198" s="17" t="str">
        <f>$C$71</f>
        <v>Danny Lalley</v>
      </c>
      <c r="T198" s="17">
        <f>IF($I$71=0,0,($G$71+$H$71+$I$71+(3*(LOOKUP($D$71,HANDICAP!$A$3:$A$165,HANDICAP!$B$3:$B$165)))))</f>
        <v>612</v>
      </c>
      <c r="U198" s="17" t="str">
        <f>$C$80</f>
        <v>Carrianne Rogers</v>
      </c>
      <c r="V198" s="17">
        <f>IF($N$80=0,0,($N$80+$M$80+$K$80+(3*(LOOKUP($D$80,HANDICAP!$A$3:$A$165,HANDICAP!$B$3:$B$165)))))</f>
        <v>680</v>
      </c>
      <c r="W198" s="17"/>
      <c r="X198" s="17"/>
      <c r="Y198" s="17" t="str">
        <f>$C$41</f>
        <v>Pam Sharman</v>
      </c>
      <c r="Z198" s="17">
        <f>IF($G$41=0,0,($G$41+(LOOKUP($D$41,HANDICAP!$A$3:$A$165,HANDICAP!$B$3:$B$165))))</f>
        <v>171</v>
      </c>
      <c r="AA198" s="17" t="str">
        <f>$C$91</f>
        <v>Steve Williams</v>
      </c>
      <c r="AB198" s="17">
        <f>IF($H$91=0,0,($H$91+(LOOKUP($D$91,HANDICAP!$A$3:$A$165,HANDICAP!$B$3:$B$165))))</f>
        <v>200</v>
      </c>
      <c r="AC198" s="17" t="str">
        <f>$C$112</f>
        <v>Sandy Church</v>
      </c>
      <c r="AD198" s="17">
        <f>IF($I$112=0,0,($I$112+(LOOKUP($D$112,HANDICAP!$A$3:$A$165,HANDICAP!$B$3:$B$165))))</f>
        <v>204</v>
      </c>
      <c r="AE198" s="17" t="str">
        <f>$C$37</f>
        <v>Mike Williams</v>
      </c>
      <c r="AF198" s="17">
        <f>IF($K$37=0,0,($K$37+(LOOKUP($D$37,HANDICAP!$A$3:$A$165,HANDICAP!$B$3:$B$165))))</f>
        <v>222</v>
      </c>
      <c r="AG198" s="17" t="str">
        <f>$C$83</f>
        <v>Tony Lee</v>
      </c>
      <c r="AH198" s="17">
        <f>IF($M$83=0,0,($M$83+(LOOKUP($D$83,HANDICAP!$A$3:$A$165,HANDICAP!$B$3:$B$165))))</f>
        <v>228</v>
      </c>
      <c r="AI198" s="17" t="str">
        <f>$C$127</f>
        <v>Nadine Pearce</v>
      </c>
      <c r="AJ198" s="17">
        <f>IF($N$127=0,0,($N$127+(LOOKUP($D$127,HANDICAP!$A$3:$A$165,HANDICAP!$B$3:$B$165))))</f>
        <v>242</v>
      </c>
    </row>
    <row r="199" spans="1:36" ht="12.75" customHeight="1">
      <c r="A199" s="105"/>
      <c r="B199" s="17">
        <v>8</v>
      </c>
      <c r="C199" s="40">
        <f>PAIRS!E101</f>
        <v>0</v>
      </c>
      <c r="D199" s="40">
        <f>PAIRS!F101</f>
        <v>0</v>
      </c>
      <c r="E199" s="98"/>
      <c r="F199" s="100"/>
      <c r="G199" s="44">
        <f>PAIRS!J101</f>
        <v>0</v>
      </c>
      <c r="H199" s="40">
        <f>PAIRS!L101</f>
        <v>0</v>
      </c>
      <c r="I199" s="61">
        <f>PAIRS!N101</f>
        <v>0</v>
      </c>
      <c r="J199" s="94"/>
      <c r="K199" s="44">
        <f>PAIRS!Q101</f>
        <v>0</v>
      </c>
      <c r="L199" s="94"/>
      <c r="M199" s="40">
        <f>PAIRS!S101</f>
        <v>0</v>
      </c>
      <c r="N199" s="61">
        <f>PAIRS!U101</f>
        <v>0</v>
      </c>
      <c r="O199" s="94"/>
      <c r="P199" s="94"/>
      <c r="S199" s="17" t="str">
        <f>$C$51</f>
        <v>Chris Smith</v>
      </c>
      <c r="T199" s="17">
        <f>IF($I$51=0,0,($G$51+$H$51+$I$51+(3*(LOOKUP($D$51,HANDICAP!$A$3:$A$165,HANDICAP!$B$3:$B$165)))))</f>
        <v>713</v>
      </c>
      <c r="U199" s="17">
        <f>$C$31</f>
        <v>0</v>
      </c>
      <c r="V199" s="17">
        <f>IF($N$31=0,0,($N$31+$M$31+$K$31+(3*(LOOKUP($D$31,HANDICAP!$A$3:$A$165,HANDICAP!$B$3:$B$165)))))</f>
        <v>0</v>
      </c>
      <c r="W199" s="17"/>
      <c r="X199" s="17"/>
      <c r="Y199" s="17" t="str">
        <f>$C$84</f>
        <v>Shay Lowthian</v>
      </c>
      <c r="Z199" s="17">
        <f>IF($G$84=0,0,($G$84+(LOOKUP($D$84,HANDICAP!$A$3:$A$165,HANDICAP!$B$3:$B$165))))</f>
        <v>235</v>
      </c>
      <c r="AA199" s="17" t="str">
        <f>$C$103</f>
        <v>Tony Lee</v>
      </c>
      <c r="AB199" s="17">
        <f>IF($H$103=0,0,($H$103+(LOOKUP($D$103,HANDICAP!$A$3:$A$165,HANDICAP!$B$3:$B$165))))</f>
        <v>249</v>
      </c>
      <c r="AC199" s="17" t="str">
        <f>$C$105</f>
        <v>Martin Maybrey</v>
      </c>
      <c r="AD199" s="17">
        <f>IF($I$105=0,0,($I$105+(LOOKUP($D$105,HANDICAP!$A$3:$A$165,HANDICAP!$B$3:$B$165))))</f>
        <v>246</v>
      </c>
      <c r="AE199" s="17" t="str">
        <f>$C$67</f>
        <v>John Glasscoe</v>
      </c>
      <c r="AF199" s="17">
        <f>IF($K$67=0,0,($K$67+(LOOKUP($D$67,HANDICAP!$A$3:$A$165,HANDICAP!$B$3:$B$165))))</f>
        <v>261</v>
      </c>
      <c r="AG199" s="17" t="str">
        <f>$C$67</f>
        <v>John Glasscoe</v>
      </c>
      <c r="AH199" s="17">
        <f>IF($M$67=0,0,($M$67+(LOOKUP($D$67,HANDICAP!$A$3:$A$165,HANDICAP!$B$3:$B$165))))</f>
        <v>248</v>
      </c>
      <c r="AI199" s="17">
        <f>$C$63</f>
        <v>0</v>
      </c>
      <c r="AJ199" s="17">
        <f>IF($N$63=0,0,($N$63+(LOOKUP($D$63,HANDICAP!$A$3:$A$165,HANDICAP!$B$3:$B$165))))</f>
        <v>0</v>
      </c>
    </row>
    <row r="200" spans="1:36" ht="12.75" customHeight="1">
      <c r="A200" s="95">
        <f>PAIRS!A102</f>
        <v>96</v>
      </c>
      <c r="B200" s="17">
        <v>7</v>
      </c>
      <c r="C200" s="41">
        <f>PAIRS!C102</f>
        <v>0</v>
      </c>
      <c r="D200" s="41">
        <f>PAIRS!D102</f>
        <v>0</v>
      </c>
      <c r="E200" s="97">
        <f>PAIRS!G102</f>
        <v>0</v>
      </c>
      <c r="F200" s="99">
        <f>PAIRS!H102</f>
        <v>0</v>
      </c>
      <c r="G200" s="63">
        <f>PAIRS!I102</f>
        <v>0</v>
      </c>
      <c r="H200" s="38">
        <f>PAIRS!K102</f>
        <v>0</v>
      </c>
      <c r="I200" s="64">
        <f>PAIRS!M102</f>
        <v>0</v>
      </c>
      <c r="J200" s="93">
        <f>PAIRS!O102</f>
        <v>0</v>
      </c>
      <c r="K200" s="63">
        <f>PAIRS!P102</f>
        <v>0</v>
      </c>
      <c r="L200" s="93"/>
      <c r="M200" s="38">
        <f>PAIRS!R102</f>
        <v>0</v>
      </c>
      <c r="N200" s="64">
        <f>PAIRS!T102</f>
        <v>0</v>
      </c>
      <c r="O200" s="93">
        <f>PAIRS!V102</f>
        <v>0</v>
      </c>
      <c r="P200" s="93">
        <f>PAIRS!W102</f>
        <v>0</v>
      </c>
      <c r="S200" s="17">
        <f>$C$60</f>
        <v>0</v>
      </c>
      <c r="T200" s="17">
        <f>IF($I$60=0,0,($G$60+$H$60+$I$60+(3*(LOOKUP($D$60,HANDICAP!$A$3:$A$165,HANDICAP!$B$3:$B$165)))))</f>
        <v>0</v>
      </c>
      <c r="U200" s="17" t="str">
        <f>$C$67</f>
        <v>John Glasscoe</v>
      </c>
      <c r="V200" s="17">
        <f>IF($N$67=0,0,($N$67+$M$67+$K$67+(3*(LOOKUP($D$67,HANDICAP!$A$3:$A$165,HANDICAP!$B$3:$B$165)))))</f>
        <v>747</v>
      </c>
      <c r="W200" s="17"/>
      <c r="X200" s="17"/>
      <c r="Y200" s="17" t="str">
        <f>$C$72</f>
        <v>Rick Collins</v>
      </c>
      <c r="Z200" s="17">
        <f>IF($G$72=0,0,($G$72+(LOOKUP($D$72,HANDICAP!$A$3:$A$165,HANDICAP!$B$3:$B$165))))</f>
        <v>233</v>
      </c>
      <c r="AA200" s="17">
        <f>$C$59</f>
        <v>0</v>
      </c>
      <c r="AB200" s="17">
        <f>IF($H$59=0,0,($H$59+(LOOKUP($D$59,HANDICAP!$A$3:$A$165,HANDICAP!$B$3:$B$165))))</f>
        <v>0</v>
      </c>
      <c r="AC200" s="17" t="str">
        <f>$C$68</f>
        <v>Gareth Roberts</v>
      </c>
      <c r="AD200" s="17">
        <f>IF($I$68=0,0,($I$68+(LOOKUP($D$68,HANDICAP!$A$3:$A$165,HANDICAP!$B$3:$B$165))))</f>
        <v>263</v>
      </c>
      <c r="AE200" s="17" t="str">
        <f>$C$68</f>
        <v>Gareth Roberts</v>
      </c>
      <c r="AF200" s="17">
        <f>IF($K$68=0,0,($K$68+(LOOKUP($D$68,HANDICAP!$A$3:$A$165,HANDICAP!$B$3:$B$165))))</f>
        <v>188</v>
      </c>
      <c r="AG200" s="17" t="str">
        <f>$C$54</f>
        <v>Charlie Burton Williams</v>
      </c>
      <c r="AH200" s="17">
        <f>IF($M$54=0,0,($M$54+(LOOKUP($D$54,HANDICAP!$A$3:$A$165,HANDICAP!$B$3:$B$165))))</f>
        <v>201</v>
      </c>
      <c r="AI200" s="17">
        <f>$C$27</f>
        <v>0</v>
      </c>
      <c r="AJ200" s="17">
        <f>IF($N$27=0,0,($N$27+(LOOKUP($D$27,HANDICAP!$A$3:$A$165,HANDICAP!$B$3:$B$165))))</f>
        <v>0</v>
      </c>
    </row>
    <row r="201" spans="1:36" ht="12.75" customHeight="1">
      <c r="A201" s="105"/>
      <c r="B201" s="17">
        <v>8</v>
      </c>
      <c r="C201" s="40">
        <f>PAIRS!E102</f>
        <v>0</v>
      </c>
      <c r="D201" s="40">
        <f>PAIRS!F102</f>
        <v>0</v>
      </c>
      <c r="E201" s="98"/>
      <c r="F201" s="100"/>
      <c r="G201" s="44">
        <f>PAIRS!J102</f>
        <v>0</v>
      </c>
      <c r="H201" s="40">
        <f>PAIRS!L102</f>
        <v>0</v>
      </c>
      <c r="I201" s="61">
        <f>PAIRS!N102</f>
        <v>0</v>
      </c>
      <c r="J201" s="94"/>
      <c r="K201" s="44">
        <f>PAIRS!Q102</f>
        <v>0</v>
      </c>
      <c r="L201" s="94"/>
      <c r="M201" s="40">
        <f>PAIRS!S102</f>
        <v>0</v>
      </c>
      <c r="N201" s="61">
        <f>PAIRS!U102</f>
        <v>0</v>
      </c>
      <c r="O201" s="94"/>
      <c r="P201" s="94"/>
      <c r="S201" s="17" t="str">
        <f>$C$123</f>
        <v>John Glasscoe</v>
      </c>
      <c r="T201" s="17">
        <f>IF($I$123=0,0,($G$123+$H$123+$I$123+(3*(LOOKUP($D$123,HANDICAP!$A$3:$A$165,HANDICAP!$B$3:$B$165)))))</f>
        <v>750</v>
      </c>
      <c r="U201" s="17" t="str">
        <f>$C$109</f>
        <v>Craig Macpherson</v>
      </c>
      <c r="V201" s="17">
        <f>IF($N$109=0,0,($N$109+$M$109+$K$109+(3*(LOOKUP($D$109,HANDICAP!$A$3:$A$165,HANDICAP!$B$3:$B$165)))))</f>
        <v>724</v>
      </c>
      <c r="W201" s="17"/>
      <c r="X201" s="17"/>
      <c r="Y201" s="17" t="str">
        <f>$C$99</f>
        <v>Steve Dickson</v>
      </c>
      <c r="Z201" s="17">
        <f>IF($G$99=0,0,($G$99+(LOOKUP($D$99,HANDICAP!$A$3:$A$165,HANDICAP!$B$3:$B$165))))</f>
        <v>246</v>
      </c>
      <c r="AA201" s="17" t="str">
        <f>$C$74</f>
        <v>Pete Bice</v>
      </c>
      <c r="AB201" s="17">
        <f>IF($H$74=0,0,($H$74+(LOOKUP($D$74,HANDICAP!$A$3:$A$165,HANDICAP!$B$3:$B$165))))</f>
        <v>240</v>
      </c>
      <c r="AC201" s="17">
        <f>$C$88</f>
        <v>0</v>
      </c>
      <c r="AD201" s="17">
        <f>IF($I$88=0,0,($I$88+(LOOKUP($D$88,HANDICAP!$A$3:$A$165,HANDICAP!$B$3:$B$165))))</f>
        <v>0</v>
      </c>
      <c r="AE201" s="17" t="str">
        <f>$C$73</f>
        <v>Mike Codd</v>
      </c>
      <c r="AF201" s="17">
        <f>IF($K$73=0,0,($K$73+(LOOKUP($D$73,HANDICAP!$A$3:$A$165,HANDICAP!$B$3:$B$165))))</f>
        <v>234</v>
      </c>
      <c r="AG201" s="17">
        <f>$C$117</f>
        <v>0</v>
      </c>
      <c r="AH201" s="17">
        <f>IF($M$117=0,0,($M$117+(LOOKUP($D$117,HANDICAP!$A$3:$A$165,HANDICAP!$B$3:$B$165))))</f>
        <v>0</v>
      </c>
      <c r="AI201" s="17" t="str">
        <f>$C$43</f>
        <v>Derek Crisp</v>
      </c>
      <c r="AJ201" s="17">
        <f>IF($N$43=0,0,($N$43+(LOOKUP($D$43,HANDICAP!$A$3:$A$165,HANDICAP!$B$3:$B$165))))</f>
        <v>204</v>
      </c>
    </row>
    <row r="202" spans="1:36" ht="12.75" customHeight="1">
      <c r="A202" s="95">
        <f>PAIRS!A103</f>
        <v>97</v>
      </c>
      <c r="B202" s="17">
        <v>7</v>
      </c>
      <c r="C202" s="41">
        <f>PAIRS!C103</f>
        <v>0</v>
      </c>
      <c r="D202" s="41">
        <f>PAIRS!D103</f>
        <v>0</v>
      </c>
      <c r="E202" s="97">
        <f>PAIRS!G103</f>
        <v>0</v>
      </c>
      <c r="F202" s="99">
        <f>PAIRS!H103</f>
        <v>0</v>
      </c>
      <c r="G202" s="63">
        <f>PAIRS!I103</f>
        <v>0</v>
      </c>
      <c r="H202" s="38">
        <f>PAIRS!K103</f>
        <v>0</v>
      </c>
      <c r="I202" s="64">
        <f>PAIRS!M103</f>
        <v>0</v>
      </c>
      <c r="J202" s="93">
        <f>PAIRS!O103</f>
        <v>0</v>
      </c>
      <c r="K202" s="63">
        <f>PAIRS!P103</f>
        <v>0</v>
      </c>
      <c r="L202" s="93"/>
      <c r="M202" s="38">
        <f>PAIRS!R103</f>
        <v>0</v>
      </c>
      <c r="N202" s="64">
        <f>PAIRS!T103</f>
        <v>0</v>
      </c>
      <c r="O202" s="93">
        <f>PAIRS!V103</f>
        <v>0</v>
      </c>
      <c r="P202" s="93">
        <f>PAIRS!W103</f>
        <v>0</v>
      </c>
      <c r="S202" s="17" t="str">
        <f>$C$74</f>
        <v>Pete Bice</v>
      </c>
      <c r="T202" s="17">
        <f>IF($I$74=0,0,($G$74+$H$74+$I$74+(3*(LOOKUP($D$74,HANDICAP!$A$3:$A$165,HANDICAP!$B$3:$B$165)))))</f>
        <v>736</v>
      </c>
      <c r="U202" s="17">
        <f>$C$27</f>
        <v>0</v>
      </c>
      <c r="V202" s="17">
        <f>IF($N$27=0,0,($N$27+$M$27+$K$27+(3*(LOOKUP($D$27,HANDICAP!$A$3:$A$165,HANDICAP!$B$3:$B$165)))))</f>
        <v>0</v>
      </c>
      <c r="W202" s="17"/>
      <c r="X202" s="17"/>
      <c r="Y202" s="17" t="str">
        <f>$C$174</f>
        <v>Gaje Ellis</v>
      </c>
      <c r="Z202" s="17">
        <f>IF($G$174=0,0,($G$174+(LOOKUP($D$174,HANDICAP!$A$3:$A$165,HANDICAP!$B$3:$B$165))))</f>
        <v>214</v>
      </c>
      <c r="AA202" s="17" t="str">
        <f>$C$19</f>
        <v>Hazel Adams</v>
      </c>
      <c r="AB202" s="17">
        <f>IF($H$19=0,0,($H$19+(LOOKUP($D$19,HANDICAP!$A$3:$A$165,HANDICAP!$B$3:$B$165))))</f>
        <v>244</v>
      </c>
      <c r="AC202" s="17">
        <f>$C$29</f>
        <v>0</v>
      </c>
      <c r="AD202" s="17">
        <f>IF($I$29=0,0,($I$29+(LOOKUP($D$29,HANDICAP!$A$3:$A$165,HANDICAP!$B$3:$B$165))))</f>
        <v>0</v>
      </c>
      <c r="AE202" s="17" t="str">
        <f>$C$106</f>
        <v>Kev Hunter</v>
      </c>
      <c r="AF202" s="17">
        <f>IF($K$106=0,0,($K$106+(LOOKUP($D$106,HANDICAP!$A$3:$A$165,HANDICAP!$B$3:$B$165))))</f>
        <v>195</v>
      </c>
      <c r="AG202" s="17" t="str">
        <f>$C$10</f>
        <v>Kay Rogers</v>
      </c>
      <c r="AH202" s="17">
        <f>IF($M$10=0,0,($M$10+(LOOKUP($D$10,HANDICAP!$A$3:$A$165,HANDICAP!$B$3:$B$165))))</f>
        <v>209</v>
      </c>
      <c r="AI202" s="17">
        <f>$C$62</f>
        <v>0</v>
      </c>
      <c r="AJ202" s="17">
        <f>IF($N$62=0,0,($N$62+(LOOKUP($D$62,HANDICAP!$A$3:$A$165,HANDICAP!$B$3:$B$165))))</f>
        <v>0</v>
      </c>
    </row>
    <row r="203" spans="1:36" ht="12.75" customHeight="1">
      <c r="A203" s="105"/>
      <c r="B203" s="17">
        <v>8</v>
      </c>
      <c r="C203" s="40">
        <f>PAIRS!E103</f>
        <v>0</v>
      </c>
      <c r="D203" s="40">
        <f>PAIRS!F103</f>
        <v>0</v>
      </c>
      <c r="E203" s="98"/>
      <c r="F203" s="100"/>
      <c r="G203" s="44">
        <f>PAIRS!J103</f>
        <v>0</v>
      </c>
      <c r="H203" s="40">
        <f>PAIRS!L103</f>
        <v>0</v>
      </c>
      <c r="I203" s="61">
        <f>PAIRS!N103</f>
        <v>0</v>
      </c>
      <c r="J203" s="94"/>
      <c r="K203" s="44">
        <f>PAIRS!Q103</f>
        <v>0</v>
      </c>
      <c r="L203" s="94"/>
      <c r="M203" s="40">
        <f>PAIRS!S103</f>
        <v>0</v>
      </c>
      <c r="N203" s="61">
        <f>PAIRS!U103</f>
        <v>0</v>
      </c>
      <c r="O203" s="94"/>
      <c r="P203" s="94"/>
      <c r="S203" s="17" t="str">
        <f>$C$20</f>
        <v>Martin Maybrey</v>
      </c>
      <c r="T203" s="17">
        <f>IF($I$20=0,0,($G$20+$H$20+$I$20+(3*(LOOKUP($D$20,HANDICAP!$A$3:$A$165,HANDICAP!$B$3:$B$165)))))</f>
        <v>673</v>
      </c>
      <c r="U203" s="17" t="str">
        <f>$C$65</f>
        <v>Les Keates</v>
      </c>
      <c r="V203" s="17">
        <f>IF($N$65=0,0,($N$65+$M$65+$K$65+(3*(LOOKUP($D$65,HANDICAP!$A$3:$A$165,HANDICAP!$B$3:$B$165)))))</f>
        <v>563</v>
      </c>
      <c r="W203" s="17"/>
      <c r="X203" s="17"/>
      <c r="Y203" s="17">
        <f>$C$88</f>
        <v>0</v>
      </c>
      <c r="Z203" s="17">
        <f>IF($G$88=0,0,($G$88+(LOOKUP($D$88,HANDICAP!$A$3:$A$165,HANDICAP!$B$3:$B$165))))</f>
        <v>0</v>
      </c>
      <c r="AA203" s="17" t="str">
        <f>$C$102</f>
        <v>Bethany Lee</v>
      </c>
      <c r="AB203" s="17">
        <f>IF($H$102=0,0,($H$102+(LOOKUP($D$102,HANDICAP!$A$3:$A$165,HANDICAP!$B$3:$B$165))))</f>
        <v>210</v>
      </c>
      <c r="AC203" s="17" t="str">
        <f>$C$19</f>
        <v>Hazel Adams</v>
      </c>
      <c r="AD203" s="17">
        <f>IF($I$19=0,0,($I$19+(LOOKUP($D$19,HANDICAP!$A$3:$A$165,HANDICAP!$B$3:$B$165))))</f>
        <v>189</v>
      </c>
      <c r="AE203" s="17" t="str">
        <f>$C$49</f>
        <v>Craig Macpherson</v>
      </c>
      <c r="AF203" s="17">
        <f>IF($K$49=0,0,($K$49+(LOOKUP($D$49,HANDICAP!$A$3:$A$165,HANDICAP!$B$3:$B$165))))</f>
        <v>234</v>
      </c>
      <c r="AG203" s="17" t="str">
        <f>$C$122</f>
        <v>Dave Chapman</v>
      </c>
      <c r="AH203" s="17">
        <f>IF($M$122=0,0,($M$122+(LOOKUP($D$122,HANDICAP!$A$3:$A$165,HANDICAP!$B$3:$B$165))))</f>
        <v>204</v>
      </c>
      <c r="AI203" s="17" t="str">
        <f>$C$125</f>
        <v>Olivia Townsend</v>
      </c>
      <c r="AJ203" s="17">
        <f>IF($N$125=0,0,($N$125+(LOOKUP($D$125,HANDICAP!$A$3:$A$165,HANDICAP!$B$3:$B$165))))</f>
        <v>229</v>
      </c>
    </row>
    <row r="204" spans="1:36" ht="12.75" customHeight="1">
      <c r="A204" s="95">
        <f>PAIRS!A104</f>
        <v>98</v>
      </c>
      <c r="B204" s="17">
        <v>7</v>
      </c>
      <c r="C204" s="41" t="str">
        <f>PAIRS!C104</f>
        <v>Craig MacPherson</v>
      </c>
      <c r="D204" s="41">
        <f>PAIRS!D104</f>
        <v>200</v>
      </c>
      <c r="E204" s="97" t="str">
        <f>PAIRS!G104</f>
        <v>RAF / Cililian</v>
      </c>
      <c r="F204" s="99">
        <f>PAIRS!H104</f>
        <v>42</v>
      </c>
      <c r="G204" s="63">
        <f>PAIRS!I104</f>
        <v>248</v>
      </c>
      <c r="H204" s="38">
        <f>PAIRS!K104</f>
        <v>153</v>
      </c>
      <c r="I204" s="64">
        <f>PAIRS!M104</f>
        <v>236</v>
      </c>
      <c r="J204" s="93">
        <f>PAIRS!O104</f>
        <v>1370</v>
      </c>
      <c r="K204" s="63">
        <f>PAIRS!P104</f>
        <v>233</v>
      </c>
      <c r="L204" s="93"/>
      <c r="M204" s="38">
        <f>PAIRS!R104</f>
        <v>234</v>
      </c>
      <c r="N204" s="64">
        <f>PAIRS!T104</f>
        <v>177</v>
      </c>
      <c r="O204" s="93">
        <f>PAIRS!V104</f>
        <v>1441</v>
      </c>
      <c r="P204" s="93">
        <f>PAIRS!W104</f>
        <v>2811</v>
      </c>
      <c r="S204" s="17">
        <f>$C$31</f>
        <v>0</v>
      </c>
      <c r="T204" s="17">
        <f>IF($I$31=0,0,($G$31+$H$31+$I$31+(3*(LOOKUP($D$31,HANDICAP!$A$3:$A$165,HANDICAP!$B$3:$B$165)))))</f>
        <v>0</v>
      </c>
      <c r="U204" s="17" t="str">
        <f>$C$50</f>
        <v>Dave Chapman</v>
      </c>
      <c r="V204" s="17">
        <f>IF($N$50=0,0,($N$50+$M$50+$K$50+(3*(LOOKUP($D$50,HANDICAP!$A$3:$A$165,HANDICAP!$B$3:$B$165)))))</f>
        <v>661</v>
      </c>
      <c r="W204" s="17"/>
      <c r="X204" s="17"/>
      <c r="Y204" s="17" t="str">
        <f>$C$95</f>
        <v>John Glasscoe</v>
      </c>
      <c r="Z204" s="17">
        <f>IF($G$95=0,0,($G$95+(LOOKUP($D$95,HANDICAP!$A$3:$A$165,HANDICAP!$B$3:$B$165))))</f>
        <v>223</v>
      </c>
      <c r="AA204" s="17" t="str">
        <f>$C$22</f>
        <v>Becci Taylor</v>
      </c>
      <c r="AB204" s="17">
        <f>IF($H$22=0,0,($H$22+(LOOKUP($D$22,HANDICAP!$A$3:$A$165,HANDICAP!$B$3:$B$165))))</f>
        <v>235</v>
      </c>
      <c r="AC204" s="17" t="str">
        <f>$C$67</f>
        <v>John Glasscoe</v>
      </c>
      <c r="AD204" s="17">
        <f>IF($I$67=0,0,($I$67+(LOOKUP($D$67,HANDICAP!$A$3:$A$165,HANDICAP!$B$3:$B$165))))</f>
        <v>243</v>
      </c>
      <c r="AE204" s="17" t="str">
        <f>$C$71</f>
        <v>Danny Lalley</v>
      </c>
      <c r="AF204" s="17">
        <f>IF($K$71=0,0,($K$71+(LOOKUP($D$71,HANDICAP!$A$3:$A$165,HANDICAP!$B$3:$B$165))))</f>
        <v>223</v>
      </c>
      <c r="AG204" s="17">
        <f>$C$114</f>
        <v>0</v>
      </c>
      <c r="AH204" s="17">
        <f>IF($M$114=0,0,($M$114+(LOOKUP($D$114,HANDICAP!$A$3:$A$165,HANDICAP!$B$3:$B$165))))</f>
        <v>0</v>
      </c>
      <c r="AI204" s="17" t="str">
        <f>$C$102</f>
        <v>Bethany Lee</v>
      </c>
      <c r="AJ204" s="17">
        <f>IF($N$102=0,0,($N$102+(LOOKUP($D$102,HANDICAP!$A$3:$A$165,HANDICAP!$B$3:$B$165))))</f>
        <v>193</v>
      </c>
    </row>
    <row r="205" spans="1:36" ht="12.75" customHeight="1">
      <c r="A205" s="105"/>
      <c r="B205" s="17">
        <v>8</v>
      </c>
      <c r="C205" s="40" t="str">
        <f>PAIRS!E104</f>
        <v>Chris Maddocks</v>
      </c>
      <c r="D205" s="40">
        <f>PAIRS!F104</f>
        <v>203</v>
      </c>
      <c r="E205" s="98"/>
      <c r="F205" s="100"/>
      <c r="G205" s="44">
        <f>PAIRS!J104</f>
        <v>199</v>
      </c>
      <c r="H205" s="40">
        <f>PAIRS!L104</f>
        <v>186</v>
      </c>
      <c r="I205" s="61">
        <f>PAIRS!N104</f>
        <v>222</v>
      </c>
      <c r="J205" s="94"/>
      <c r="K205" s="44">
        <f>PAIRS!Q104</f>
        <v>245</v>
      </c>
      <c r="L205" s="94"/>
      <c r="M205" s="40">
        <f>PAIRS!S104</f>
        <v>191</v>
      </c>
      <c r="N205" s="61">
        <f>PAIRS!U104</f>
        <v>235</v>
      </c>
      <c r="O205" s="94"/>
      <c r="P205" s="94"/>
      <c r="S205" s="17" t="str">
        <f>$C$79</f>
        <v>Shanine Gill</v>
      </c>
      <c r="T205" s="17">
        <f>IF($I$79=0,0,($G$79+$H$79+$I$79+(3*(LOOKUP($D$79,HANDICAP!$A$3:$A$165,HANDICAP!$B$3:$B$165)))))</f>
        <v>642</v>
      </c>
      <c r="U205" s="17">
        <f>$C$117</f>
        <v>0</v>
      </c>
      <c r="V205" s="17">
        <f>IF($N$117=0,0,($N$117+$M$117+$K$117+(3*(LOOKUP($D$117,HANDICAP!$A$3:$A$165,HANDICAP!$B$3:$B$165)))))</f>
        <v>0</v>
      </c>
      <c r="W205" s="17"/>
      <c r="X205" s="17"/>
      <c r="Y205" s="17" t="str">
        <f>$C$105</f>
        <v>Martin Maybrey</v>
      </c>
      <c r="Z205" s="17">
        <f>IF($G$105=0,0,($G$105+(LOOKUP($D$105,HANDICAP!$A$3:$A$165,HANDICAP!$B$3:$B$165))))</f>
        <v>228</v>
      </c>
      <c r="AA205" s="17" t="str">
        <f>$C$79</f>
        <v>Shanine Gill</v>
      </c>
      <c r="AB205" s="17">
        <f>IF($H$79=0,0,($H$79+(LOOKUP($D$79,HANDICAP!$A$3:$A$165,HANDICAP!$B$3:$B$165))))</f>
        <v>251</v>
      </c>
      <c r="AC205" s="17" t="str">
        <f>$C$48</f>
        <v>Ashton Newton</v>
      </c>
      <c r="AD205" s="17">
        <f>IF($I$48=0,0,($I$48+(LOOKUP($D$48,HANDICAP!$A$3:$A$165,HANDICAP!$B$3:$B$165))))</f>
        <v>216</v>
      </c>
      <c r="AE205" s="17" t="str">
        <f>$C$39</f>
        <v>Julie Crisp</v>
      </c>
      <c r="AF205" s="17">
        <f>IF($K$39=0,0,($K$39+(LOOKUP($D$39,HANDICAP!$A$3:$A$165,HANDICAP!$B$3:$B$165))))</f>
        <v>193</v>
      </c>
      <c r="AG205" s="17" t="str">
        <f>$C$71</f>
        <v>Danny Lalley</v>
      </c>
      <c r="AH205" s="17">
        <f>IF($M$71=0,0,($M$71+(LOOKUP($D$71,HANDICAP!$A$3:$A$165,HANDICAP!$B$3:$B$165))))</f>
        <v>268</v>
      </c>
      <c r="AI205" s="17" t="str">
        <f>$C$17</f>
        <v>Chris Smith</v>
      </c>
      <c r="AJ205" s="17">
        <f>IF($N$17=0,0,($N$17+(LOOKUP($D$17,HANDICAP!$A$3:$A$165,HANDICAP!$B$3:$B$165))))</f>
        <v>169</v>
      </c>
    </row>
    <row r="206" spans="1:36" ht="12.75" customHeight="1">
      <c r="A206" s="95">
        <f>PAIRS!A105</f>
        <v>99</v>
      </c>
      <c r="B206" s="17">
        <v>7</v>
      </c>
      <c r="C206" s="41" t="str">
        <f>PAIRS!C105</f>
        <v>Kylie Bromley</v>
      </c>
      <c r="D206" s="41">
        <f>PAIRS!D105</f>
        <v>198</v>
      </c>
      <c r="E206" s="97" t="str">
        <f>PAIRS!G105</f>
        <v>RAF Paolo Rossi</v>
      </c>
      <c r="F206" s="99">
        <f>PAIRS!H105</f>
        <v>57</v>
      </c>
      <c r="G206" s="63">
        <f>PAIRS!I105</f>
        <v>214</v>
      </c>
      <c r="H206" s="38">
        <f>PAIRS!K105</f>
        <v>169</v>
      </c>
      <c r="I206" s="64">
        <f>PAIRS!M105</f>
        <v>198</v>
      </c>
      <c r="J206" s="93">
        <f>PAIRS!O105</f>
        <v>1378</v>
      </c>
      <c r="K206" s="63">
        <f>PAIRS!P105</f>
        <v>194</v>
      </c>
      <c r="L206" s="93"/>
      <c r="M206" s="38">
        <f>PAIRS!R105</f>
        <v>181</v>
      </c>
      <c r="N206" s="64">
        <f>PAIRS!T105</f>
        <v>238</v>
      </c>
      <c r="O206" s="93">
        <f>PAIRS!V105</f>
        <v>1344</v>
      </c>
      <c r="P206" s="93">
        <f>PAIRS!W105</f>
        <v>2722</v>
      </c>
      <c r="S206" s="17" t="str">
        <f>$C$54</f>
        <v>Charlie Burton Williams</v>
      </c>
      <c r="T206" s="17">
        <f>IF($I$54=0,0,($G$54+$H$54+$I$54+(3*(LOOKUP($D$54,HANDICAP!$A$3:$A$165,HANDICAP!$B$3:$B$165)))))</f>
        <v>613</v>
      </c>
      <c r="U206" s="17" t="str">
        <f>$C$95</f>
        <v>John Glasscoe</v>
      </c>
      <c r="V206" s="17">
        <f>IF($N$95=0,0,($N$95+$M$95+$K$95+(3*(LOOKUP($D$95,HANDICAP!$A$3:$A$165,HANDICAP!$B$3:$B$165)))))</f>
        <v>671</v>
      </c>
      <c r="W206" s="17"/>
      <c r="X206" s="17"/>
      <c r="Y206" s="17" t="str">
        <f>$C$128</f>
        <v>Ashley Hall</v>
      </c>
      <c r="Z206" s="17">
        <f>IF($G$128=0,0,($G$128+(LOOKUP($D$128,HANDICAP!$A$3:$A$165,HANDICAP!$B$3:$B$165))))</f>
        <v>96</v>
      </c>
      <c r="AA206" s="17" t="str">
        <f>$C$108</f>
        <v>Hazel Adams</v>
      </c>
      <c r="AB206" s="17">
        <f>IF($H$108=0,0,($H$108+(LOOKUP($D$108,HANDICAP!$A$3:$A$165,HANDICAP!$B$3:$B$165))))</f>
        <v>209</v>
      </c>
      <c r="AC206" s="17" t="str">
        <f>$C$74</f>
        <v>Pete Bice</v>
      </c>
      <c r="AD206" s="17">
        <f>IF($I$74=0,0,($I$74+(LOOKUP($D$74,HANDICAP!$A$3:$A$165,HANDICAP!$B$3:$B$165))))</f>
        <v>244</v>
      </c>
      <c r="AE206" s="17">
        <f>$C$26</f>
        <v>0</v>
      </c>
      <c r="AF206" s="17">
        <f>IF($K$26=0,0,($K$26+(LOOKUP($D$26,HANDICAP!$A$3:$A$165,HANDICAP!$B$3:$B$165))))</f>
        <v>0</v>
      </c>
      <c r="AG206" s="17" t="str">
        <f>$C$36</f>
        <v>Kay Rogers</v>
      </c>
      <c r="AH206" s="17">
        <f>IF($M$36=0,0,($M$36+(LOOKUP($D$36,HANDICAP!$A$3:$A$165,HANDICAP!$B$3:$B$165))))</f>
        <v>201</v>
      </c>
      <c r="AI206" s="17" t="str">
        <f>$C$95</f>
        <v>John Glasscoe</v>
      </c>
      <c r="AJ206" s="17">
        <f>IF($N$95=0,0,($N$95+(LOOKUP($D$95,HANDICAP!$A$3:$A$165,HANDICAP!$B$3:$B$165))))</f>
        <v>228</v>
      </c>
    </row>
    <row r="207" spans="1:36" ht="12.75" customHeight="1">
      <c r="A207" s="105"/>
      <c r="B207" s="17">
        <v>8</v>
      </c>
      <c r="C207" s="40" t="str">
        <f>PAIRS!E105</f>
        <v>James Baker</v>
      </c>
      <c r="D207" s="40">
        <f>PAIRS!F105</f>
        <v>186</v>
      </c>
      <c r="E207" s="98"/>
      <c r="F207" s="100"/>
      <c r="G207" s="44">
        <f>PAIRS!J105</f>
        <v>247</v>
      </c>
      <c r="H207" s="40">
        <f>PAIRS!L105</f>
        <v>159</v>
      </c>
      <c r="I207" s="61">
        <f>PAIRS!N105</f>
        <v>220</v>
      </c>
      <c r="J207" s="94"/>
      <c r="K207" s="44">
        <f>PAIRS!Q105</f>
        <v>205</v>
      </c>
      <c r="L207" s="94"/>
      <c r="M207" s="40">
        <f>PAIRS!S105</f>
        <v>164</v>
      </c>
      <c r="N207" s="61">
        <f>PAIRS!U105</f>
        <v>191</v>
      </c>
      <c r="O207" s="94"/>
      <c r="P207" s="94"/>
      <c r="S207" s="17" t="str">
        <f>$C$106</f>
        <v>Kev Hunter</v>
      </c>
      <c r="T207" s="17">
        <f>IF($I$106=0,0,($G$106+$H$106+$I$106+(3*(LOOKUP($D$106,HANDICAP!$A$3:$A$165,HANDICAP!$B$3:$B$165)))))</f>
        <v>712</v>
      </c>
      <c r="U207" s="17">
        <f>$C$87</f>
        <v>0</v>
      </c>
      <c r="V207" s="17">
        <f>IF($N$87=0,0,($N$87+$M$87+$K$87+(3*(LOOKUP($D$87,HANDICAP!$A$3:$A$165,HANDICAP!$B$3:$B$165)))))</f>
        <v>0</v>
      </c>
      <c r="W207" s="17"/>
      <c r="X207" s="17"/>
      <c r="Y207" s="17">
        <f>$C$87</f>
        <v>0</v>
      </c>
      <c r="Z207" s="17">
        <f>IF($G$87=0,0,($G$87+(LOOKUP($D$87,HANDICAP!$A$3:$A$165,HANDICAP!$B$3:$B$165))))</f>
        <v>0</v>
      </c>
      <c r="AA207" s="17" t="str">
        <f>$C$36</f>
        <v>Kay Rogers</v>
      </c>
      <c r="AB207" s="17">
        <f>IF($H$36=0,0,($H$36+(LOOKUP($D$36,HANDICAP!$A$3:$A$165,HANDICAP!$B$3:$B$165))))</f>
        <v>210</v>
      </c>
      <c r="AC207" s="17" t="str">
        <f>$C$91</f>
        <v>Steve Williams</v>
      </c>
      <c r="AD207" s="17">
        <f>IF($I$91=0,0,($I$91+(LOOKUP($D$91,HANDICAP!$A$3:$A$165,HANDICAP!$B$3:$B$165))))</f>
        <v>183</v>
      </c>
      <c r="AE207" s="17">
        <f>$C$30</f>
        <v>0</v>
      </c>
      <c r="AF207" s="17">
        <f>IF($K$30=0,0,($K$30+(LOOKUP($D$30,HANDICAP!$A$3:$A$165,HANDICAP!$B$3:$B$165))))</f>
        <v>0</v>
      </c>
      <c r="AG207" s="17" t="str">
        <f>$C$156</f>
        <v>Sandy Church</v>
      </c>
      <c r="AH207" s="17">
        <f>IF($M$156=0,0,($M$156+(LOOKUP($D$156,HANDICAP!$A$3:$A$165,HANDICAP!$B$3:$B$165))))</f>
        <v>231</v>
      </c>
      <c r="AI207" s="17" t="str">
        <f>$C$39</f>
        <v>Julie Crisp</v>
      </c>
      <c r="AJ207" s="17">
        <f>IF($N$39=0,0,($N$39+(LOOKUP($D$39,HANDICAP!$A$3:$A$165,HANDICAP!$B$3:$B$165))))</f>
        <v>185</v>
      </c>
    </row>
    <row r="208" spans="1:36" ht="12.75" customHeight="1">
      <c r="A208" s="95">
        <f>PAIRS!A106</f>
        <v>100</v>
      </c>
      <c r="B208" s="17">
        <v>7</v>
      </c>
      <c r="C208" s="41" t="str">
        <f>PAIRS!C106</f>
        <v>Kayleigh Lowthian</v>
      </c>
      <c r="D208" s="41">
        <f>PAIRS!D106</f>
        <v>185</v>
      </c>
      <c r="E208" s="97" t="str">
        <f>PAIRS!G106</f>
        <v>Toon Kids 2</v>
      </c>
      <c r="F208" s="99">
        <f>PAIRS!H106</f>
        <v>64</v>
      </c>
      <c r="G208" s="63">
        <f>PAIRS!I106</f>
        <v>204</v>
      </c>
      <c r="H208" s="38">
        <f>PAIRS!K106</f>
        <v>139</v>
      </c>
      <c r="I208" s="64">
        <f>PAIRS!M106</f>
        <v>205</v>
      </c>
      <c r="J208" s="93">
        <f>PAIRS!O106</f>
        <v>1256</v>
      </c>
      <c r="K208" s="63">
        <f>PAIRS!P106</f>
        <v>184</v>
      </c>
      <c r="L208" s="93"/>
      <c r="M208" s="38">
        <f>PAIRS!R106</f>
        <v>159</v>
      </c>
      <c r="N208" s="64">
        <f>PAIRS!T106</f>
        <v>198</v>
      </c>
      <c r="O208" s="93">
        <f>PAIRS!V106</f>
        <v>1293</v>
      </c>
      <c r="P208" s="93">
        <f>PAIRS!W106</f>
        <v>2549</v>
      </c>
      <c r="S208" s="17" t="str">
        <f>$C$80</f>
        <v>Carrianne Rogers</v>
      </c>
      <c r="T208" s="17">
        <f>IF($I$80=0,0,($G$80+$H$80+$I$80+(3*(LOOKUP($D$80,HANDICAP!$A$3:$A$165,HANDICAP!$B$3:$B$165)))))</f>
        <v>688</v>
      </c>
      <c r="U208" s="17">
        <f>$C$61</f>
        <v>0</v>
      </c>
      <c r="V208" s="17">
        <f>IF($N$61=0,0,($N$61+$M$61+$K$61+(3*(LOOKUP($D$61,HANDICAP!$A$3:$A$165,HANDICAP!$B$3:$B$165)))))</f>
        <v>0</v>
      </c>
      <c r="W208" s="17"/>
      <c r="X208" s="17"/>
      <c r="Y208" s="17" t="str">
        <f>$C$101</f>
        <v>Mike Williams</v>
      </c>
      <c r="Z208" s="17">
        <f>IF($G$101=0,0,($G$101+(LOOKUP($D$101,HANDICAP!$A$3:$A$165,HANDICAP!$B$3:$B$165))))</f>
        <v>261</v>
      </c>
      <c r="AA208" s="17">
        <f>$C$141</f>
        <v>0</v>
      </c>
      <c r="AB208" s="17">
        <f>IF($H$141=0,0,($H$141+(LOOKUP($D$141,HANDICAP!$A$3:$A$165,HANDICAP!$B$3:$B$165))))</f>
        <v>0</v>
      </c>
      <c r="AC208" s="17" t="str">
        <f>$C$51</f>
        <v>Chris Smith</v>
      </c>
      <c r="AD208" s="17">
        <f>IF($I$51=0,0,($I$51+(LOOKUP($D$51,HANDICAP!$A$3:$A$165,HANDICAP!$B$3:$B$165))))</f>
        <v>268</v>
      </c>
      <c r="AE208" s="17" t="str">
        <f>$C$17</f>
        <v>Chris Smith</v>
      </c>
      <c r="AF208" s="17">
        <f>IF($K$17=0,0,($K$17+(LOOKUP($D$17,HANDICAP!$A$3:$A$165,HANDICAP!$B$3:$B$165))))</f>
        <v>233</v>
      </c>
      <c r="AG208" s="17" t="str">
        <f>$C$121</f>
        <v>Louise Roberts</v>
      </c>
      <c r="AH208" s="17">
        <f>IF($M$121=0,0,($M$121+(LOOKUP($D$121,HANDICAP!$A$3:$A$165,HANDICAP!$B$3:$B$165))))</f>
        <v>202</v>
      </c>
      <c r="AI208" s="17" t="str">
        <f>$C$48</f>
        <v>Ashton Newton</v>
      </c>
      <c r="AJ208" s="17">
        <f>IF($N$48=0,0,($N$48+(LOOKUP($D$48,HANDICAP!$A$3:$A$165,HANDICAP!$B$3:$B$165))))</f>
        <v>201</v>
      </c>
    </row>
    <row r="209" spans="1:36" ht="12.75" customHeight="1">
      <c r="A209" s="105"/>
      <c r="B209" s="17">
        <v>8</v>
      </c>
      <c r="C209" s="40" t="str">
        <f>PAIRS!E106</f>
        <v>Shay Lowthian</v>
      </c>
      <c r="D209" s="40">
        <f>PAIRS!F106</f>
        <v>188</v>
      </c>
      <c r="E209" s="98"/>
      <c r="F209" s="100"/>
      <c r="G209" s="44">
        <f>PAIRS!J106</f>
        <v>176</v>
      </c>
      <c r="H209" s="40">
        <f>PAIRS!L106</f>
        <v>145</v>
      </c>
      <c r="I209" s="61">
        <f>PAIRS!N106</f>
        <v>195</v>
      </c>
      <c r="J209" s="94"/>
      <c r="K209" s="44">
        <f>PAIRS!Q106</f>
        <v>168</v>
      </c>
      <c r="L209" s="94"/>
      <c r="M209" s="40">
        <f>PAIRS!S106</f>
        <v>204</v>
      </c>
      <c r="N209" s="61">
        <f>PAIRS!U106</f>
        <v>188</v>
      </c>
      <c r="O209" s="94"/>
      <c r="P209" s="94"/>
      <c r="S209" s="17">
        <f>$C$141</f>
        <v>0</v>
      </c>
      <c r="T209" s="17">
        <f>IF($I$141=0,0,($G$141+$H$141+$I$141+(3*(LOOKUP($D$141,HANDICAP!$A$3:$A$165,HANDICAP!$B$3:$B$165)))))</f>
        <v>0</v>
      </c>
      <c r="U209" s="17" t="str">
        <f>$C$43</f>
        <v>Derek Crisp</v>
      </c>
      <c r="V209" s="17">
        <f>IF($N$43=0,0,($N$43+$M$43+$K$43+(3*(LOOKUP($D$43,HANDICAP!$A$3:$A$165,HANDICAP!$B$3:$B$165)))))</f>
        <v>670</v>
      </c>
      <c r="W209" s="17"/>
      <c r="X209" s="17"/>
      <c r="Y209" s="17" t="str">
        <f>$C$54</f>
        <v>Charlie Burton Williams</v>
      </c>
      <c r="Z209" s="17">
        <f>IF($G$54=0,0,($G$54+(LOOKUP($D$54,HANDICAP!$A$3:$A$165,HANDICAP!$B$3:$B$165))))</f>
        <v>230</v>
      </c>
      <c r="AA209" s="17" t="str">
        <f>$C$77</f>
        <v>Dionne Lalley</v>
      </c>
      <c r="AB209" s="17">
        <f>IF($H$77=0,0,($H$77+(LOOKUP($D$77,HANDICAP!$A$3:$A$165,HANDICAP!$B$3:$B$165))))</f>
        <v>181</v>
      </c>
      <c r="AC209" s="17" t="str">
        <f>$C$155</f>
        <v>Des Harding</v>
      </c>
      <c r="AD209" s="17">
        <f>IF($I$155=0,0,($I$155+(LOOKUP($D$155,HANDICAP!$A$3:$A$165,HANDICAP!$B$3:$B$165))))</f>
        <v>252</v>
      </c>
      <c r="AE209" s="17" t="str">
        <f>$C$22</f>
        <v>Becci Taylor</v>
      </c>
      <c r="AF209" s="17">
        <f>IF($K$22=0,0,($K$22+(LOOKUP($D$22,HANDICAP!$A$3:$A$165,HANDICAP!$B$3:$B$165))))</f>
        <v>188</v>
      </c>
      <c r="AG209" s="17">
        <f>$C$87</f>
        <v>0</v>
      </c>
      <c r="AH209" s="17">
        <f>IF($M$87=0,0,($M$87+(LOOKUP($D$87,HANDICAP!$A$3:$A$165,HANDICAP!$B$3:$B$165))))</f>
        <v>0</v>
      </c>
      <c r="AI209" s="17" t="str">
        <f>$C$131</f>
        <v>Mark Patrick</v>
      </c>
      <c r="AJ209" s="17">
        <f>IF($N$131=0,0,($N$131+(LOOKUP($D$131,HANDICAP!$A$3:$A$165,HANDICAP!$B$3:$B$165))))</f>
        <v>170</v>
      </c>
    </row>
    <row r="210" spans="1:36" ht="12.75" customHeight="1">
      <c r="A210" s="95">
        <f>PAIRS!A107</f>
        <v>101</v>
      </c>
      <c r="B210" s="17">
        <v>7</v>
      </c>
      <c r="C210" s="41" t="str">
        <f>PAIRS!C107</f>
        <v>Pip Wellsteed</v>
      </c>
      <c r="D210" s="41">
        <f>PAIRS!D107</f>
        <v>208</v>
      </c>
      <c r="E210" s="97" t="str">
        <f>PAIRS!G107</f>
        <v>The Evil Twins</v>
      </c>
      <c r="F210" s="99">
        <f>PAIRS!H107</f>
        <v>61</v>
      </c>
      <c r="G210" s="63">
        <f>PAIRS!I107</f>
        <v>238</v>
      </c>
      <c r="H210" s="38">
        <f>PAIRS!K107</f>
        <v>225</v>
      </c>
      <c r="I210" s="64">
        <f>PAIRS!M107</f>
        <v>210</v>
      </c>
      <c r="J210" s="93">
        <f>PAIRS!O107</f>
        <v>1386</v>
      </c>
      <c r="K210" s="63">
        <f>PAIRS!P107</f>
        <v>178</v>
      </c>
      <c r="L210" s="93"/>
      <c r="M210" s="38">
        <f>PAIRS!R107</f>
        <v>234</v>
      </c>
      <c r="N210" s="64">
        <f>PAIRS!T107</f>
        <v>174</v>
      </c>
      <c r="O210" s="93">
        <f>PAIRS!V107</f>
        <v>1286</v>
      </c>
      <c r="P210" s="93">
        <f>PAIRS!W107</f>
        <v>2672</v>
      </c>
      <c r="S210" s="17" t="str">
        <f>$C$131</f>
        <v>Mark Patrick</v>
      </c>
      <c r="T210" s="17">
        <f>IF($I$131=0,0,($G$131+$H$131+$I$131+(3*(LOOKUP($D$131,HANDICAP!$A$3:$A$165,HANDICAP!$B$3:$B$165)))))</f>
        <v>685</v>
      </c>
      <c r="U210" s="17" t="str">
        <f>$C$54</f>
        <v>Charlie Burton Williams</v>
      </c>
      <c r="V210" s="17">
        <f>IF($N$54=0,0,($N$54+$M$54+$K$54+(3*(LOOKUP($D$54,HANDICAP!$A$3:$A$165,HANDICAP!$B$3:$B$165)))))</f>
        <v>682</v>
      </c>
      <c r="W210" s="17"/>
      <c r="X210" s="17"/>
      <c r="Y210" s="17" t="str">
        <f>$C$36</f>
        <v>Kay Rogers</v>
      </c>
      <c r="Z210" s="17">
        <f>IF($G$36=0,0,($G$36+(LOOKUP($D$36,HANDICAP!$A$3:$A$165,HANDICAP!$B$3:$B$165))))</f>
        <v>189</v>
      </c>
      <c r="AA210" s="17" t="str">
        <f>$C$107</f>
        <v>Paul Caddy</v>
      </c>
      <c r="AB210" s="17">
        <f>IF($H$107=0,0,($H$107+(LOOKUP($D$107,HANDICAP!$A$3:$A$165,HANDICAP!$B$3:$B$165))))</f>
        <v>215</v>
      </c>
      <c r="AC210" s="17" t="str">
        <f>$C$50</f>
        <v>Dave Chapman</v>
      </c>
      <c r="AD210" s="17">
        <f>IF($I$50=0,0,($I$50+(LOOKUP($D$50,HANDICAP!$A$3:$A$165,HANDICAP!$B$3:$B$165))))</f>
        <v>244</v>
      </c>
      <c r="AE210" s="17">
        <f>$C$27</f>
        <v>0</v>
      </c>
      <c r="AF210" s="17">
        <f>IF($K$27=0,0,($K$27+(LOOKUP($D$27,HANDICAP!$A$3:$A$165,HANDICAP!$B$3:$B$165))))</f>
        <v>0</v>
      </c>
      <c r="AG210" s="17">
        <f>$C$57</f>
        <v>0</v>
      </c>
      <c r="AH210" s="17">
        <f>IF($M$57=0,0,($M$57+(LOOKUP($D$57,HANDICAP!$A$3:$A$165,HANDICAP!$B$3:$B$165))))</f>
        <v>0</v>
      </c>
      <c r="AI210" s="17">
        <f>$C$60</f>
        <v>0</v>
      </c>
      <c r="AJ210" s="17">
        <f>IF($N$60=0,0,($N$60+(LOOKUP($D$60,HANDICAP!$A$3:$A$165,HANDICAP!$B$3:$B$165))))</f>
        <v>0</v>
      </c>
    </row>
    <row r="211" spans="1:36" ht="12.75" customHeight="1">
      <c r="A211" s="105"/>
      <c r="B211" s="17">
        <v>8</v>
      </c>
      <c r="C211" s="40" t="str">
        <f>PAIRS!E107</f>
        <v>Mike Williams</v>
      </c>
      <c r="D211" s="40">
        <f>PAIRS!F107</f>
        <v>170</v>
      </c>
      <c r="E211" s="98"/>
      <c r="F211" s="100"/>
      <c r="G211" s="44">
        <f>PAIRS!J107</f>
        <v>173</v>
      </c>
      <c r="H211" s="40">
        <f>PAIRS!L107</f>
        <v>188</v>
      </c>
      <c r="I211" s="61">
        <f>PAIRS!N107</f>
        <v>169</v>
      </c>
      <c r="J211" s="94"/>
      <c r="K211" s="44">
        <f>PAIRS!Q107</f>
        <v>171</v>
      </c>
      <c r="L211" s="94"/>
      <c r="M211" s="40">
        <f>PAIRS!S107</f>
        <v>218</v>
      </c>
      <c r="N211" s="61">
        <f>PAIRS!U107</f>
        <v>128</v>
      </c>
      <c r="O211" s="94"/>
      <c r="P211" s="94"/>
      <c r="S211" s="17">
        <f>$C$56</f>
        <v>0</v>
      </c>
      <c r="T211" s="17">
        <f>IF($I$56=0,0,($G$56+$H$56+$I$56+(3*(LOOKUP($D$56,HANDICAP!$A$3:$A$165,HANDICAP!$B$3:$B$165)))))</f>
        <v>0</v>
      </c>
      <c r="U211" s="17" t="str">
        <f>$C$124</f>
        <v>Lee Townsend</v>
      </c>
      <c r="V211" s="17">
        <f>IF($N$124=0,0,($N$124+$M$124+$K$124+(3*(LOOKUP($D$124,HANDICAP!$A$3:$A$165,HANDICAP!$B$3:$B$165)))))</f>
        <v>661</v>
      </c>
      <c r="W211" s="17"/>
      <c r="X211" s="17"/>
      <c r="Y211" s="17" t="str">
        <f>$C$25</f>
        <v>Rick Yorston</v>
      </c>
      <c r="Z211" s="17">
        <f>IF($G$25=0,0,($G$25+(LOOKUP($D$25,HANDICAP!$A$3:$A$165,HANDICAP!$B$3:$B$165))))</f>
        <v>241</v>
      </c>
      <c r="AA211" s="17" t="str">
        <f>$C$71</f>
        <v>Danny Lalley</v>
      </c>
      <c r="AB211" s="17">
        <f>IF($H$71=0,0,($H$71+(LOOKUP($D$71,HANDICAP!$A$3:$A$165,HANDICAP!$B$3:$B$165))))</f>
        <v>236</v>
      </c>
      <c r="AC211" s="17">
        <f>$C$141</f>
        <v>0</v>
      </c>
      <c r="AD211" s="17">
        <f>IF($I$141=0,0,($I$141+(LOOKUP($D$141,HANDICAP!$A$3:$A$165,HANDICAP!$B$3:$B$165))))</f>
        <v>0</v>
      </c>
      <c r="AE211" s="17" t="str">
        <f>$C$121</f>
        <v>Louise Roberts</v>
      </c>
      <c r="AF211" s="17">
        <f>IF($K$121=0,0,($K$121+(LOOKUP($D$121,HANDICAP!$A$3:$A$165,HANDICAP!$B$3:$B$165))))</f>
        <v>272</v>
      </c>
      <c r="AG211" s="17" t="str">
        <f>$C$166</f>
        <v>Kevin Gibson</v>
      </c>
      <c r="AH211" s="17">
        <f>IF($M$166=0,0,($M$166+(LOOKUP($D$166,HANDICAP!$A$3:$A$165,HANDICAP!$B$3:$B$165))))</f>
        <v>189</v>
      </c>
      <c r="AI211" s="17" t="str">
        <f>$C$51</f>
        <v>Chris Smith</v>
      </c>
      <c r="AJ211" s="17">
        <f>IF($N$51=0,0,($N$51+(LOOKUP($D$51,HANDICAP!$A$3:$A$165,HANDICAP!$B$3:$B$165))))</f>
        <v>266</v>
      </c>
    </row>
    <row r="212" spans="1:36" ht="12.75" customHeight="1">
      <c r="A212" s="95">
        <f>PAIRS!A108</f>
        <v>102</v>
      </c>
      <c r="B212" s="17">
        <v>7</v>
      </c>
      <c r="C212" s="41" t="str">
        <f>PAIRS!C108</f>
        <v>Martin Maybrey</v>
      </c>
      <c r="D212" s="41">
        <f>PAIRS!D108</f>
        <v>184</v>
      </c>
      <c r="E212" s="97" t="str">
        <f>PAIRS!G108</f>
        <v>Blot On The Handicap</v>
      </c>
      <c r="F212" s="99">
        <f>PAIRS!H108</f>
        <v>72</v>
      </c>
      <c r="G212" s="63">
        <f>PAIRS!I108</f>
        <v>208</v>
      </c>
      <c r="H212" s="38">
        <f>PAIRS!K108</f>
        <v>214</v>
      </c>
      <c r="I212" s="64">
        <f>PAIRS!M108</f>
        <v>142</v>
      </c>
      <c r="J212" s="93">
        <f>PAIRS!O108</f>
        <v>1362</v>
      </c>
      <c r="K212" s="63">
        <f>PAIRS!P108</f>
        <v>125</v>
      </c>
      <c r="L212" s="93"/>
      <c r="M212" s="38">
        <f>PAIRS!R108</f>
        <v>190</v>
      </c>
      <c r="N212" s="64">
        <f>PAIRS!T108</f>
        <v>180</v>
      </c>
      <c r="O212" s="93">
        <f>PAIRS!V108</f>
        <v>1248</v>
      </c>
      <c r="P212" s="93">
        <f>PAIRS!W108</f>
        <v>2610</v>
      </c>
      <c r="S212" s="17">
        <f>$C$62</f>
        <v>0</v>
      </c>
      <c r="T212" s="17">
        <f>IF($I$62=0,0,($G$62+$H$62+$I$62+(3*(LOOKUP($D$62,HANDICAP!$A$3:$A$165,HANDICAP!$B$3:$B$165)))))</f>
        <v>0</v>
      </c>
      <c r="U212" s="17" t="str">
        <f>$C$40</f>
        <v>Des Harding</v>
      </c>
      <c r="V212" s="17">
        <f>IF($N$40=0,0,($N$40+$M$40+$K$40+(3*(LOOKUP($D$40,HANDICAP!$A$3:$A$165,HANDICAP!$B$3:$B$165)))))</f>
        <v>718</v>
      </c>
      <c r="W212" s="17"/>
      <c r="X212" s="17"/>
      <c r="Y212" s="17" t="str">
        <f>$C$83</f>
        <v>Tony Lee</v>
      </c>
      <c r="Z212" s="17">
        <f>IF($G$83=0,0,($G$83+(LOOKUP($D$83,HANDICAP!$A$3:$A$165,HANDICAP!$B$3:$B$165))))</f>
        <v>191</v>
      </c>
      <c r="AA212" s="17">
        <f>$C$117</f>
        <v>0</v>
      </c>
      <c r="AB212" s="17">
        <f>IF($H$117=0,0,($H$117+(LOOKUP($D$117,HANDICAP!$A$3:$A$165,HANDICAP!$B$3:$B$165))))</f>
        <v>0</v>
      </c>
      <c r="AC212" s="17" t="str">
        <f>$C$123</f>
        <v>John Glasscoe</v>
      </c>
      <c r="AD212" s="17">
        <f>IF($I$123=0,0,($I$123+(LOOKUP($D$123,HANDICAP!$A$3:$A$165,HANDICAP!$B$3:$B$165))))</f>
        <v>268</v>
      </c>
      <c r="AE212" s="17" t="str">
        <f>$C$36</f>
        <v>Kay Rogers</v>
      </c>
      <c r="AF212" s="17">
        <f>IF($K$36=0,0,($K$36+(LOOKUP($D$36,HANDICAP!$A$3:$A$165,HANDICAP!$B$3:$B$165))))</f>
        <v>198</v>
      </c>
      <c r="AG212" s="17" t="str">
        <f>$C$41</f>
        <v>Pam Sharman</v>
      </c>
      <c r="AH212" s="17">
        <f>IF($M$41=0,0,($M$41+(LOOKUP($D$41,HANDICAP!$A$3:$A$165,HANDICAP!$B$3:$B$165))))</f>
        <v>217</v>
      </c>
      <c r="AI212" s="17" t="str">
        <f>$C$23</f>
        <v>James Baker</v>
      </c>
      <c r="AJ212" s="17">
        <f>IF($N$23=0,0,($N$23+(LOOKUP($D$23,HANDICAP!$A$3:$A$165,HANDICAP!$B$3:$B$165))))</f>
        <v>204</v>
      </c>
    </row>
    <row r="213" spans="1:36" ht="12.75" customHeight="1">
      <c r="A213" s="105"/>
      <c r="B213" s="17">
        <v>8</v>
      </c>
      <c r="C213" s="40" t="str">
        <f>PAIRS!E108</f>
        <v>Rick Yorston</v>
      </c>
      <c r="D213" s="40">
        <f>PAIRS!F108</f>
        <v>179</v>
      </c>
      <c r="E213" s="98"/>
      <c r="F213" s="100"/>
      <c r="G213" s="44">
        <f>PAIRS!J108</f>
        <v>205</v>
      </c>
      <c r="H213" s="40">
        <f>PAIRS!L108</f>
        <v>209</v>
      </c>
      <c r="I213" s="61">
        <f>PAIRS!N108</f>
        <v>168</v>
      </c>
      <c r="J213" s="94"/>
      <c r="K213" s="44">
        <f>PAIRS!Q108</f>
        <v>200</v>
      </c>
      <c r="L213" s="94"/>
      <c r="M213" s="40">
        <f>PAIRS!S108</f>
        <v>179</v>
      </c>
      <c r="N213" s="61">
        <f>PAIRS!U108</f>
        <v>158</v>
      </c>
      <c r="O213" s="94"/>
      <c r="P213" s="94"/>
      <c r="S213" s="17" t="str">
        <f>$C$91</f>
        <v>Steve Williams</v>
      </c>
      <c r="T213" s="17">
        <f>IF($I$91=0,0,($G$91+$H$91+$I$91+(3*(LOOKUP($D$91,HANDICAP!$A$3:$A$165,HANDICAP!$B$3:$B$165)))))</f>
        <v>638</v>
      </c>
      <c r="U213" s="17">
        <f>$C$58</f>
        <v>0</v>
      </c>
      <c r="V213" s="17">
        <f>IF($N$58=0,0,($N$58+$M$58+$K$58+(3*(LOOKUP($D$58,HANDICAP!$A$3:$A$165,HANDICAP!$B$3:$B$165)))))</f>
        <v>0</v>
      </c>
      <c r="W213" s="17"/>
      <c r="X213" s="17"/>
      <c r="Y213" s="17" t="str">
        <f>$C$67</f>
        <v>John Glasscoe</v>
      </c>
      <c r="Z213" s="17">
        <f>IF($G$67=0,0,($G$67+(LOOKUP($D$67,HANDICAP!$A$3:$A$165,HANDICAP!$B$3:$B$165))))</f>
        <v>223</v>
      </c>
      <c r="AA213" s="17" t="str">
        <f>$C$52</f>
        <v>Ade French</v>
      </c>
      <c r="AB213" s="17">
        <f>IF($H$52=0,0,($H$52+(LOOKUP($D$52,HANDICAP!$A$3:$A$165,HANDICAP!$B$3:$B$165))))</f>
        <v>197</v>
      </c>
      <c r="AC213" s="17" t="str">
        <f>$C$97</f>
        <v>Karen Farmer</v>
      </c>
      <c r="AD213" s="17">
        <f>IF($I$97=0,0,($I$97+(LOOKUP($D$97,HANDICAP!$A$3:$A$165,HANDICAP!$B$3:$B$165))))</f>
        <v>206</v>
      </c>
      <c r="AE213" s="17">
        <f>$C$60</f>
        <v>0</v>
      </c>
      <c r="AF213" s="17">
        <f>IF($K$60=0,0,($K$60+(LOOKUP($D$60,HANDICAP!$A$3:$A$165,HANDICAP!$B$3:$B$165))))</f>
        <v>0</v>
      </c>
      <c r="AG213" s="17" t="str">
        <f>$C$101</f>
        <v>Mike Williams</v>
      </c>
      <c r="AH213" s="17">
        <f>IF($M$101=0,0,($M$101+(LOOKUP($D$101,HANDICAP!$A$3:$A$165,HANDICAP!$B$3:$B$165))))</f>
        <v>223</v>
      </c>
      <c r="AI213" s="17" t="str">
        <f>$C$74</f>
        <v>Pete Bice</v>
      </c>
      <c r="AJ213" s="17">
        <f>IF($N$74=0,0,($N$74+(LOOKUP($D$74,HANDICAP!$A$3:$A$165,HANDICAP!$B$3:$B$165))))</f>
        <v>223</v>
      </c>
    </row>
    <row r="214" spans="1:36" ht="12.75" customHeight="1">
      <c r="A214" s="95">
        <f>PAIRS!A109</f>
        <v>103</v>
      </c>
      <c r="B214" s="17">
        <v>7</v>
      </c>
      <c r="C214" s="41" t="str">
        <f>PAIRS!C109</f>
        <v>Paul Maddocks</v>
      </c>
      <c r="D214" s="41">
        <f>PAIRS!D109</f>
        <v>194</v>
      </c>
      <c r="E214" s="97" t="str">
        <f>PAIRS!G109</f>
        <v>Vets Misfits</v>
      </c>
      <c r="F214" s="99">
        <f>PAIRS!H109</f>
        <v>69</v>
      </c>
      <c r="G214" s="63">
        <f>PAIRS!I109</f>
        <v>179</v>
      </c>
      <c r="H214" s="38">
        <f>PAIRS!K109</f>
        <v>214</v>
      </c>
      <c r="I214" s="64">
        <f>PAIRS!M109</f>
        <v>212</v>
      </c>
      <c r="J214" s="93">
        <f>PAIRS!O109</f>
        <v>1379</v>
      </c>
      <c r="K214" s="63">
        <f>PAIRS!P109</f>
        <v>192</v>
      </c>
      <c r="L214" s="93"/>
      <c r="M214" s="38">
        <f>PAIRS!R109</f>
        <v>225</v>
      </c>
      <c r="N214" s="64">
        <f>PAIRS!T109</f>
        <v>235</v>
      </c>
      <c r="O214" s="93">
        <f>PAIRS!V109</f>
        <v>1339</v>
      </c>
      <c r="P214" s="93">
        <f>PAIRS!W109</f>
        <v>2718</v>
      </c>
      <c r="S214" s="17" t="str">
        <f>$C$66</f>
        <v>Chris Maddocks</v>
      </c>
      <c r="T214" s="17">
        <f>IF($I$66=0,0,($G$66+$H$66+$I$66+(3*(LOOKUP($D$66,HANDICAP!$A$3:$A$165,HANDICAP!$B$3:$B$165)))))</f>
        <v>688</v>
      </c>
      <c r="U214" s="17" t="str">
        <f>$C$46</f>
        <v>Sandy Church</v>
      </c>
      <c r="V214" s="17">
        <f>IF($N$46=0,0,($N$46+$M$46+$K$46+(3*(LOOKUP($D$46,HANDICAP!$A$3:$A$165,HANDICAP!$B$3:$B$165)))))</f>
        <v>730</v>
      </c>
      <c r="W214" s="17"/>
      <c r="X214" s="17"/>
      <c r="Y214" s="17">
        <f>$C$31</f>
        <v>0</v>
      </c>
      <c r="Z214" s="17">
        <f>IF($G$31=0,0,($G$31+(LOOKUP($D$31,HANDICAP!$A$3:$A$165,HANDICAP!$B$3:$B$165))))</f>
        <v>0</v>
      </c>
      <c r="AA214" s="17" t="str">
        <f>$C$119</f>
        <v>Mike Williams</v>
      </c>
      <c r="AB214" s="17">
        <f>IF($H$119=0,0,($H$119+(LOOKUP($D$119,HANDICAP!$A$3:$A$165,HANDICAP!$B$3:$B$165))))</f>
        <v>207</v>
      </c>
      <c r="AC214" s="17">
        <f>$C$117</f>
        <v>0</v>
      </c>
      <c r="AD214" s="17">
        <f>IF($I$117=0,0,($I$117+(LOOKUP($D$117,HANDICAP!$A$3:$A$165,HANDICAP!$B$3:$B$165))))</f>
        <v>0</v>
      </c>
      <c r="AE214" s="17" t="str">
        <f>$C$79</f>
        <v>Shanine Gill</v>
      </c>
      <c r="AF214" s="17">
        <f>IF($K$79=0,0,($K$79+(LOOKUP($D$79,HANDICAP!$A$3:$A$165,HANDICAP!$B$3:$B$165))))</f>
        <v>201</v>
      </c>
      <c r="AG214" s="17">
        <f>$C$58</f>
        <v>0</v>
      </c>
      <c r="AH214" s="17">
        <f>IF($M$58=0,0,($M$58+(LOOKUP($D$58,HANDICAP!$A$3:$A$165,HANDICAP!$B$3:$B$165))))</f>
        <v>0</v>
      </c>
      <c r="AI214" s="17" t="str">
        <f>$C$47</f>
        <v>Martin Maybrey</v>
      </c>
      <c r="AJ214" s="17">
        <f>IF($N$47=0,0,($N$47+(LOOKUP($D$47,HANDICAP!$A$3:$A$165,HANDICAP!$B$3:$B$165))))</f>
        <v>247</v>
      </c>
    </row>
    <row r="215" spans="1:36" ht="12.75" customHeight="1">
      <c r="A215" s="105"/>
      <c r="B215" s="17">
        <v>8</v>
      </c>
      <c r="C215" s="40" t="str">
        <f>PAIRS!E109</f>
        <v>Ian Broster</v>
      </c>
      <c r="D215" s="40">
        <f>PAIRS!F109</f>
        <v>173</v>
      </c>
      <c r="E215" s="98"/>
      <c r="F215" s="100"/>
      <c r="G215" s="44">
        <f>PAIRS!J109</f>
        <v>175</v>
      </c>
      <c r="H215" s="40">
        <f>PAIRS!L109</f>
        <v>221</v>
      </c>
      <c r="I215" s="61">
        <f>PAIRS!N109</f>
        <v>171</v>
      </c>
      <c r="J215" s="94"/>
      <c r="K215" s="44">
        <f>PAIRS!Q109</f>
        <v>142</v>
      </c>
      <c r="L215" s="94"/>
      <c r="M215" s="40">
        <f>PAIRS!S109</f>
        <v>154</v>
      </c>
      <c r="N215" s="61">
        <f>PAIRS!U109</f>
        <v>184</v>
      </c>
      <c r="O215" s="94"/>
      <c r="P215" s="94"/>
      <c r="S215" s="17" t="str">
        <f>$C$46</f>
        <v>Sandy Church</v>
      </c>
      <c r="T215" s="17">
        <f>IF($I$46=0,0,($G$46+$H$46+$I$46+(3*(LOOKUP($D$46,HANDICAP!$A$3:$A$165,HANDICAP!$B$3:$B$165)))))</f>
        <v>700</v>
      </c>
      <c r="U215" s="17" t="str">
        <f>$C$153</f>
        <v>Derek Crisp</v>
      </c>
      <c r="V215" s="17">
        <f>IF($N$153=0,0,($N$153+$M$153+$K$153+(3*(LOOKUP($D$153,HANDICAP!$A$3:$A$165,HANDICAP!$B$3:$B$165)))))</f>
        <v>661</v>
      </c>
      <c r="W215" s="17"/>
      <c r="X215" s="17"/>
      <c r="Y215" s="17" t="str">
        <f>$C$127</f>
        <v>Nadine Pearce</v>
      </c>
      <c r="Z215" s="17">
        <f>IF($G$127=0,0,($G$127+(LOOKUP($D$127,HANDICAP!$A$3:$A$165,HANDICAP!$B$3:$B$165))))</f>
        <v>186</v>
      </c>
      <c r="AA215" s="17" t="str">
        <f>$C$106</f>
        <v>Kev Hunter</v>
      </c>
      <c r="AB215" s="17">
        <f>IF($H$106=0,0,($H$106+(LOOKUP($D$106,HANDICAP!$A$3:$A$165,HANDICAP!$B$3:$B$165))))</f>
        <v>211</v>
      </c>
      <c r="AC215" s="17">
        <f>$C$60</f>
        <v>0</v>
      </c>
      <c r="AD215" s="17">
        <f>IF($I$60=0,0,($I$60+(LOOKUP($D$60,HANDICAP!$A$3:$A$165,HANDICAP!$B$3:$B$165))))</f>
        <v>0</v>
      </c>
      <c r="AE215" s="17">
        <f>$C$32</f>
        <v>0</v>
      </c>
      <c r="AF215" s="17">
        <f>IF($K$32=0,0,($K$32+(LOOKUP($D$32,HANDICAP!$A$3:$A$165,HANDICAP!$B$3:$B$165))))</f>
        <v>0</v>
      </c>
      <c r="AG215" s="17" t="str">
        <f>$C$128</f>
        <v>Ashley Hall</v>
      </c>
      <c r="AH215" s="17">
        <f>IF($M$128=0,0,($M$128+(LOOKUP($D$128,HANDICAP!$A$3:$A$165,HANDICAP!$B$3:$B$165))))</f>
        <v>95</v>
      </c>
      <c r="AI215" s="17" t="str">
        <f>$C$24</f>
        <v>Ade French</v>
      </c>
      <c r="AJ215" s="17">
        <f>IF($N$24=0,0,($N$24+(LOOKUP($D$24,HANDICAP!$A$3:$A$165,HANDICAP!$B$3:$B$165))))</f>
        <v>213</v>
      </c>
    </row>
    <row r="216" spans="1:36" ht="12.75" customHeight="1">
      <c r="A216" s="95">
        <f>PAIRS!A110</f>
        <v>104</v>
      </c>
      <c r="B216" s="17"/>
      <c r="C216" s="41" t="str">
        <f>PAIRS!C110</f>
        <v>Hazel Adams</v>
      </c>
      <c r="D216" s="41">
        <f>PAIRS!D110</f>
        <v>166</v>
      </c>
      <c r="E216" s="97" t="str">
        <f>PAIRS!G110</f>
        <v>Team French (Re-entry)</v>
      </c>
      <c r="F216" s="99">
        <f>PAIRS!H110</f>
        <v>84</v>
      </c>
      <c r="G216" s="63">
        <f>PAIRS!I110</f>
        <v>172</v>
      </c>
      <c r="H216" s="38">
        <f>PAIRS!K110</f>
        <v>172</v>
      </c>
      <c r="I216" s="64">
        <f>PAIRS!M110</f>
        <v>185</v>
      </c>
      <c r="J216" s="93">
        <f>PAIRS!O110</f>
        <v>1241</v>
      </c>
      <c r="K216" s="63">
        <f>PAIRS!P110</f>
        <v>113</v>
      </c>
      <c r="L216" s="93"/>
      <c r="M216" s="38">
        <f>PAIRS!R110</f>
        <v>133</v>
      </c>
      <c r="N216" s="64">
        <f>PAIRS!T110</f>
        <v>190</v>
      </c>
      <c r="O216" s="93">
        <f>PAIRS!V110</f>
        <v>1196</v>
      </c>
      <c r="P216" s="93">
        <f>PAIRS!W110</f>
        <v>2437</v>
      </c>
      <c r="S216" s="17" t="str">
        <f>$C$64</f>
        <v>Dave Connor</v>
      </c>
      <c r="T216" s="17">
        <f>IF($I$64=0,0,($G$64+$H$64+$I$64+(3*(LOOKUP($D$64,HANDICAP!$A$3:$A$165,HANDICAP!$B$3:$B$165)))))</f>
        <v>565</v>
      </c>
      <c r="U216" s="17" t="str">
        <f>$C$72</f>
        <v>Rick Collins</v>
      </c>
      <c r="V216" s="17">
        <f>IF($N$72=0,0,($N$72+$M$72+$K$72+(3*(LOOKUP($D$72,HANDICAP!$A$3:$A$165,HANDICAP!$B$3:$B$165)))))</f>
        <v>756</v>
      </c>
      <c r="W216" s="17"/>
      <c r="X216" s="17"/>
      <c r="Y216" s="17">
        <f>$C$62</f>
        <v>0</v>
      </c>
      <c r="Z216" s="17">
        <f>IF($G$62=0,0,($G$62+(LOOKUP($D$62,HANDICAP!$A$3:$A$165,HANDICAP!$B$3:$B$165))))</f>
        <v>0</v>
      </c>
      <c r="AA216" s="17" t="str">
        <f>$C$66</f>
        <v>Chris Maddocks</v>
      </c>
      <c r="AB216" s="17">
        <f>IF($H$66=0,0,($H$66+(LOOKUP($D$66,HANDICAP!$A$3:$A$165,HANDICAP!$B$3:$B$165))))</f>
        <v>217</v>
      </c>
      <c r="AC216" s="17" t="str">
        <f>$C$42</f>
        <v>Homour Joseph</v>
      </c>
      <c r="AD216" s="17">
        <f>IF($I$42=0,0,($I$42+(LOOKUP($D$42,HANDICAP!$A$3:$A$165,HANDICAP!$B$3:$B$165))))</f>
        <v>204</v>
      </c>
      <c r="AE216" s="17" t="str">
        <f>$C$12</f>
        <v>Craig MacPherson</v>
      </c>
      <c r="AF216" s="17">
        <f>IF($K$12=0,0,($K$12+(LOOKUP($D$12,HANDICAP!$A$3:$A$165,HANDICAP!$B$3:$B$165))))</f>
        <v>192</v>
      </c>
      <c r="AG216" s="17" t="str">
        <f>$C$46</f>
        <v>Sandy Church</v>
      </c>
      <c r="AH216" s="17">
        <f>IF($M$46=0,0,($M$46+(LOOKUP($D$46,HANDICAP!$A$3:$A$165,HANDICAP!$B$3:$B$165))))</f>
        <v>206</v>
      </c>
      <c r="AI216" s="17" t="str">
        <f>$C$46</f>
        <v>Sandy Church</v>
      </c>
      <c r="AJ216" s="17">
        <f>IF($N$46=0,0,($N$46+(LOOKUP($D$46,HANDICAP!$A$3:$A$165,HANDICAP!$B$3:$B$165))))</f>
        <v>273</v>
      </c>
    </row>
    <row r="217" spans="1:36" ht="12.75" customHeight="1">
      <c r="A217" s="96"/>
      <c r="B217" s="17"/>
      <c r="C217" s="40" t="str">
        <f>PAIRS!E110</f>
        <v>Ade French</v>
      </c>
      <c r="D217" s="40">
        <f>PAIRS!F110</f>
        <v>182</v>
      </c>
      <c r="E217" s="98"/>
      <c r="F217" s="100"/>
      <c r="G217" s="44">
        <f>PAIRS!J110</f>
        <v>158</v>
      </c>
      <c r="H217" s="40">
        <f>PAIRS!L110</f>
        <v>158</v>
      </c>
      <c r="I217" s="61">
        <f>PAIRS!N110</f>
        <v>144</v>
      </c>
      <c r="J217" s="94"/>
      <c r="K217" s="44">
        <f>PAIRS!Q110</f>
        <v>166</v>
      </c>
      <c r="L217" s="94"/>
      <c r="M217" s="40">
        <f>PAIRS!S110</f>
        <v>194</v>
      </c>
      <c r="N217" s="61">
        <f>PAIRS!U110</f>
        <v>148</v>
      </c>
      <c r="O217" s="94"/>
      <c r="P217" s="94"/>
      <c r="S217" s="17" t="str">
        <f>$C$72</f>
        <v>Rick Collins</v>
      </c>
      <c r="T217" s="17">
        <f>IF($I$72=0,0,($G$72+$H$72+$I$72+(3*(LOOKUP($D$72,HANDICAP!$A$3:$A$165,HANDICAP!$B$3:$B$165)))))</f>
        <v>637</v>
      </c>
      <c r="U217" s="17">
        <f>$C$63</f>
        <v>0</v>
      </c>
      <c r="V217" s="17">
        <f>IF($N$63=0,0,($N$63+$M$63+$K$63+(3*(LOOKUP($D$63,HANDICAP!$A$3:$A$165,HANDICAP!$B$3:$B$165)))))</f>
        <v>0</v>
      </c>
      <c r="W217" s="17"/>
      <c r="X217" s="17"/>
      <c r="Y217" s="17">
        <f>$C$56</f>
        <v>0</v>
      </c>
      <c r="Z217" s="17">
        <f>IF($G$56=0,0,($G$56+(LOOKUP($D$56,HANDICAP!$A$3:$A$165,HANDICAP!$B$3:$B$165))))</f>
        <v>0</v>
      </c>
      <c r="AA217" s="17">
        <f>$C$30</f>
        <v>0</v>
      </c>
      <c r="AB217" s="17">
        <f>IF($H$30=0,0,($H$30+(LOOKUP($D$30,HANDICAP!$A$3:$A$165,HANDICAP!$B$3:$B$165))))</f>
        <v>0</v>
      </c>
      <c r="AC217" s="17" t="str">
        <f>$C$43</f>
        <v>Derek Crisp</v>
      </c>
      <c r="AD217" s="17">
        <f>IF($I$43=0,0,($I$43+(LOOKUP($D$43,HANDICAP!$A$3:$A$165,HANDICAP!$B$3:$B$165))))</f>
        <v>217</v>
      </c>
      <c r="AE217" s="17">
        <f>$C$134</f>
        <v>0</v>
      </c>
      <c r="AF217" s="17">
        <f>IF($K$134=0,0,($K$134+(LOOKUP($D$134,HANDICAP!$A$3:$A$165,HANDICAP!$B$3:$B$165))))</f>
        <v>0</v>
      </c>
      <c r="AG217" s="17" t="str">
        <f>$C$119</f>
        <v>Mike Williams</v>
      </c>
      <c r="AH217" s="17">
        <f>IF($M$119=0,0,($M$119+(LOOKUP($D$119,HANDICAP!$A$3:$A$165,HANDICAP!$B$3:$B$165))))</f>
        <v>202</v>
      </c>
      <c r="AI217" s="17" t="str">
        <f>$C$110</f>
        <v>Matthew Penny</v>
      </c>
      <c r="AJ217" s="17">
        <f>IF($N$110=0,0,($N$110+(LOOKUP($D$110,HANDICAP!$A$3:$A$165,HANDICAP!$B$3:$B$165))))</f>
        <v>231</v>
      </c>
    </row>
    <row r="218" spans="1:36" ht="12.75" customHeight="1">
      <c r="A218" s="95">
        <f>PAIRS!A111</f>
        <v>105</v>
      </c>
      <c r="B218" s="17"/>
      <c r="C218" s="41" t="str">
        <f>PAIRS!C111</f>
        <v>Kevin Gibson</v>
      </c>
      <c r="D218" s="41">
        <f>PAIRS!D111</f>
        <v>187</v>
      </c>
      <c r="E218" s="97" t="str">
        <f>PAIRS!G111</f>
        <v>Senior Moments</v>
      </c>
      <c r="F218" s="99">
        <f>PAIRS!H111</f>
        <v>70</v>
      </c>
      <c r="G218" s="63">
        <f>PAIRS!I111</f>
        <v>166</v>
      </c>
      <c r="H218" s="38">
        <f>PAIRS!K111</f>
        <v>242</v>
      </c>
      <c r="I218" s="64">
        <f>PAIRS!M111</f>
        <v>224</v>
      </c>
      <c r="J218" s="93">
        <f>PAIRS!O111</f>
        <v>1396</v>
      </c>
      <c r="K218" s="63">
        <f>PAIRS!P111</f>
        <v>193</v>
      </c>
      <c r="L218" s="93"/>
      <c r="M218" s="38">
        <f>PAIRS!R111</f>
        <v>201</v>
      </c>
      <c r="N218" s="64">
        <f>PAIRS!T111</f>
        <v>125</v>
      </c>
      <c r="O218" s="93">
        <f>PAIRS!V111</f>
        <v>1275</v>
      </c>
      <c r="P218" s="93">
        <f>PAIRS!W111</f>
        <v>2671</v>
      </c>
      <c r="S218" s="17" t="str">
        <f>$C$12</f>
        <v>Craig MacPherson</v>
      </c>
      <c r="T218" s="17">
        <f>IF($I$12=0,0,($G$12+$H$12+$I$12+(3*(LOOKUP($D$12,HANDICAP!$A$3:$A$165,HANDICAP!$B$3:$B$165)))))</f>
        <v>674</v>
      </c>
      <c r="U218" s="17">
        <f>$C$147</f>
        <v>0</v>
      </c>
      <c r="V218" s="17">
        <f>IF($N$147=0,0,($N$147+$M$147+$K$147+(3*(LOOKUP($D$147,HANDICAP!$A$3:$A$165,HANDICAP!$B$3:$B$165)))))</f>
        <v>0</v>
      </c>
      <c r="W218" s="17"/>
      <c r="X218" s="17"/>
      <c r="Y218" s="17" t="str">
        <f>$C$131</f>
        <v>Mark Patrick</v>
      </c>
      <c r="Z218" s="17">
        <f>IF($G$131=0,0,($G$131+(LOOKUP($D$131,HANDICAP!$A$3:$A$165,HANDICAP!$B$3:$B$165))))</f>
        <v>235</v>
      </c>
      <c r="AA218" s="17" t="str">
        <f>$C$121</f>
        <v>Louise Roberts</v>
      </c>
      <c r="AB218" s="17">
        <f>IF($H$121=0,0,($H$121+(LOOKUP($D$121,HANDICAP!$A$3:$A$165,HANDICAP!$B$3:$B$165))))</f>
        <v>251</v>
      </c>
      <c r="AC218" s="17" t="str">
        <f>$C$24</f>
        <v>Ade French</v>
      </c>
      <c r="AD218" s="17">
        <f>IF($I$24=0,0,($I$24+(LOOKUP($D$24,HANDICAP!$A$3:$A$165,HANDICAP!$B$3:$B$165))))</f>
        <v>210</v>
      </c>
      <c r="AE218" s="17">
        <f>$C$88</f>
        <v>0</v>
      </c>
      <c r="AF218" s="17">
        <f>IF($K$88=0,0,($K$88+(LOOKUP($D$88,HANDICAP!$A$3:$A$165,HANDICAP!$B$3:$B$165))))</f>
        <v>0</v>
      </c>
      <c r="AG218" s="17" t="str">
        <f>$C$25</f>
        <v>Rick Yorston</v>
      </c>
      <c r="AH218" s="17">
        <f>IF($M$25=0,0,($M$25+(LOOKUP($D$25,HANDICAP!$A$3:$A$165,HANDICAP!$B$3:$B$165))))</f>
        <v>201</v>
      </c>
      <c r="AI218" s="17">
        <f>$C$58</f>
        <v>0</v>
      </c>
      <c r="AJ218" s="17">
        <f>IF($N$58=0,0,($N$58+(LOOKUP($D$58,HANDICAP!$A$3:$A$165,HANDICAP!$B$3:$B$165))))</f>
        <v>0</v>
      </c>
    </row>
    <row r="219" spans="1:36" ht="12.75" customHeight="1">
      <c r="A219" s="96"/>
      <c r="B219" s="17"/>
      <c r="C219" s="40" t="str">
        <f>PAIRS!E111</f>
        <v>Shaamil Floris</v>
      </c>
      <c r="D219" s="40">
        <f>PAIRS!F111</f>
        <v>179</v>
      </c>
      <c r="E219" s="98"/>
      <c r="F219" s="100"/>
      <c r="G219" s="44">
        <f>PAIRS!J111</f>
        <v>175</v>
      </c>
      <c r="H219" s="40">
        <f>PAIRS!L111</f>
        <v>233</v>
      </c>
      <c r="I219" s="61">
        <f>PAIRS!N111</f>
        <v>146</v>
      </c>
      <c r="J219" s="94"/>
      <c r="K219" s="44">
        <f>PAIRS!Q111</f>
        <v>168</v>
      </c>
      <c r="L219" s="94"/>
      <c r="M219" s="40">
        <f>PAIRS!S111</f>
        <v>177</v>
      </c>
      <c r="N219" s="61">
        <f>PAIRS!U111</f>
        <v>201</v>
      </c>
      <c r="O219" s="94"/>
      <c r="P219" s="94"/>
      <c r="S219" s="17" t="str">
        <f>$C$50</f>
        <v>Dave Chapman</v>
      </c>
      <c r="T219" s="17">
        <f>IF($I$50=0,0,($G$50+$H$50+$I$50+(3*(LOOKUP($D$50,HANDICAP!$A$3:$A$165,HANDICAP!$B$3:$B$165)))))</f>
        <v>718</v>
      </c>
      <c r="U219" s="17" t="str">
        <f>$C$38</f>
        <v>Sharon Wylie</v>
      </c>
      <c r="V219" s="17">
        <f>IF($N$38=0,0,($N$38+$M$38+$K$38+(3*(LOOKUP($D$38,HANDICAP!$A$3:$A$165,HANDICAP!$B$3:$B$165)))))</f>
        <v>613</v>
      </c>
      <c r="W219" s="17"/>
      <c r="X219" s="17"/>
      <c r="Y219" s="17" t="str">
        <f>$C$46</f>
        <v>Sandy Church</v>
      </c>
      <c r="Z219" s="17">
        <f>IF($G$46=0,0,($G$46+(LOOKUP($D$46,HANDICAP!$A$3:$A$165,HANDICAP!$B$3:$B$165))))</f>
        <v>242</v>
      </c>
      <c r="AA219" s="17">
        <f>$C$26</f>
        <v>0</v>
      </c>
      <c r="AB219" s="17">
        <f>IF($H$26=0,0,($H$26+(LOOKUP($D$26,HANDICAP!$A$3:$A$165,HANDICAP!$B$3:$B$165))))</f>
        <v>0</v>
      </c>
      <c r="AC219" s="17" t="str">
        <f>$C$102</f>
        <v>Bethany Lee</v>
      </c>
      <c r="AD219" s="17">
        <f>IF($I$102=0,0,($I$102+(LOOKUP($D$102,HANDICAP!$A$3:$A$165,HANDICAP!$B$3:$B$165))))</f>
        <v>230</v>
      </c>
      <c r="AE219" s="17" t="str">
        <f>$C$76</f>
        <v>Steve Gill</v>
      </c>
      <c r="AF219" s="17">
        <f>IF($K$76=0,0,($K$76+(LOOKUP($D$76,HANDICAP!$A$3:$A$165,HANDICAP!$B$3:$B$165))))</f>
        <v>211</v>
      </c>
      <c r="AG219" s="17">
        <f>$C$32</f>
        <v>0</v>
      </c>
      <c r="AH219" s="17">
        <f>IF($M$32=0,0,($M$32+(LOOKUP($D$32,HANDICAP!$A$3:$A$165,HANDICAP!$B$3:$B$165))))</f>
        <v>0</v>
      </c>
      <c r="AI219" s="17">
        <f>$C$57</f>
        <v>0</v>
      </c>
      <c r="AJ219" s="17">
        <f>IF($N$57=0,0,($N$57+(LOOKUP($D$57,HANDICAP!$A$3:$A$165,HANDICAP!$B$3:$B$165))))</f>
        <v>0</v>
      </c>
    </row>
    <row r="220" spans="1:36" ht="12.75" customHeight="1">
      <c r="A220" s="95">
        <f>PAIRS!A112</f>
        <v>106</v>
      </c>
      <c r="B220" s="17"/>
      <c r="C220" s="41" t="str">
        <f>PAIRS!C112</f>
        <v>Taryn Weston-Wesgate</v>
      </c>
      <c r="D220" s="41">
        <f>PAIRS!D112</f>
        <v>143</v>
      </c>
      <c r="E220" s="97" t="str">
        <f>PAIRS!G112</f>
        <v>Strike On The Beach</v>
      </c>
      <c r="F220" s="99">
        <f>PAIRS!H112</f>
        <v>119</v>
      </c>
      <c r="G220" s="63">
        <f>PAIRS!I112</f>
        <v>179</v>
      </c>
      <c r="H220" s="38">
        <f>PAIRS!K112</f>
        <v>132</v>
      </c>
      <c r="I220" s="64">
        <f>PAIRS!M112</f>
        <v>144</v>
      </c>
      <c r="J220" s="93">
        <f>PAIRS!O112</f>
        <v>1318</v>
      </c>
      <c r="K220" s="63">
        <f>PAIRS!P112</f>
        <v>137</v>
      </c>
      <c r="L220" s="93"/>
      <c r="M220" s="38">
        <f>PAIRS!R112</f>
        <v>144</v>
      </c>
      <c r="N220" s="64">
        <f>PAIRS!T112</f>
        <v>174</v>
      </c>
      <c r="O220" s="93">
        <f>PAIRS!V112</f>
        <v>1344</v>
      </c>
      <c r="P220" s="93">
        <f>PAIRS!W112</f>
        <v>2662</v>
      </c>
      <c r="S220" s="17" t="str">
        <f>$C$43</f>
        <v>Derek Crisp</v>
      </c>
      <c r="T220" s="17">
        <f>IF($I$43=0,0,($G$43+$H$43+$I$43+(3*(LOOKUP($D$43,HANDICAP!$A$3:$A$165,HANDICAP!$B$3:$B$165)))))</f>
        <v>613</v>
      </c>
      <c r="U220" s="17">
        <f>$C$60</f>
        <v>0</v>
      </c>
      <c r="V220" s="17">
        <f>IF($N$60=0,0,($N$60+$M$60+$K$60+(3*(LOOKUP($D$60,HANDICAP!$A$3:$A$165,HANDICAP!$B$3:$B$165)))))</f>
        <v>0</v>
      </c>
      <c r="W220" s="17"/>
      <c r="X220" s="17"/>
      <c r="Y220" s="17" t="str">
        <f>$C$21</f>
        <v>Derrick Jephcott</v>
      </c>
      <c r="Z220" s="17">
        <f>IF($G$21=0,0,($G$21+(LOOKUP($D$21,HANDICAP!$A$3:$A$165,HANDICAP!$B$3:$B$165))))</f>
        <v>288</v>
      </c>
      <c r="AA220" s="17" t="str">
        <f>$C$48</f>
        <v>Ashton Newton</v>
      </c>
      <c r="AB220" s="17">
        <f>IF($H$48=0,0,($H$48+(LOOKUP($D$48,HANDICAP!$A$3:$A$165,HANDICAP!$B$3:$B$165))))</f>
        <v>269</v>
      </c>
      <c r="AC220" s="17" t="str">
        <f>$C$54</f>
        <v>Charlie Burton Williams</v>
      </c>
      <c r="AD220" s="17">
        <f>IF($I$54=0,0,($I$54+(LOOKUP($D$54,HANDICAP!$A$3:$A$165,HANDICAP!$B$3:$B$165))))</f>
        <v>201</v>
      </c>
      <c r="AE220" s="17" t="str">
        <f>$C$41</f>
        <v>Pam Sharman</v>
      </c>
      <c r="AF220" s="17">
        <f>IF($K$41=0,0,($K$41+(LOOKUP($D$41,HANDICAP!$A$3:$A$165,HANDICAP!$B$3:$B$165))))</f>
        <v>247</v>
      </c>
      <c r="AG220" s="17" t="str">
        <f>$C$44</f>
        <v>Dave Connor</v>
      </c>
      <c r="AH220" s="17">
        <f>IF($M$44=0,0,($M$44+(LOOKUP($D$44,HANDICAP!$A$3:$A$165,HANDICAP!$B$3:$B$165))))</f>
        <v>216</v>
      </c>
      <c r="AI220" s="17">
        <f>$C$26</f>
        <v>0</v>
      </c>
      <c r="AJ220" s="17">
        <f>IF($N$26=0,0,($N$26+(LOOKUP($D$26,HANDICAP!$A$3:$A$165,HANDICAP!$B$3:$B$165))))</f>
        <v>0</v>
      </c>
    </row>
    <row r="221" spans="1:36" ht="12.75" customHeight="1">
      <c r="A221" s="96"/>
      <c r="B221" s="17"/>
      <c r="C221" s="40" t="str">
        <f>PAIRS!E112</f>
        <v>Calon Bailey</v>
      </c>
      <c r="D221" s="40">
        <f>PAIRS!F112</f>
        <v>158</v>
      </c>
      <c r="E221" s="98"/>
      <c r="F221" s="100"/>
      <c r="G221" s="44">
        <f>PAIRS!J112</f>
        <v>187</v>
      </c>
      <c r="H221" s="40">
        <f>PAIRS!L112</f>
        <v>171</v>
      </c>
      <c r="I221" s="61">
        <f>PAIRS!N112</f>
        <v>148</v>
      </c>
      <c r="J221" s="94"/>
      <c r="K221" s="44">
        <f>PAIRS!Q112</f>
        <v>204</v>
      </c>
      <c r="L221" s="94"/>
      <c r="M221" s="40">
        <f>PAIRS!S112</f>
        <v>152</v>
      </c>
      <c r="N221" s="61">
        <f>PAIRS!U112</f>
        <v>176</v>
      </c>
      <c r="O221" s="94"/>
      <c r="P221" s="94"/>
      <c r="S221" s="17" t="str">
        <f>$C$52</f>
        <v>Ade French</v>
      </c>
      <c r="T221" s="17">
        <f>IF($I$52=0,0,($G$52+$H$52+$I$52+(3*(LOOKUP($D$52,HANDICAP!$A$3:$A$165,HANDICAP!$B$3:$B$165)))))</f>
        <v>615</v>
      </c>
      <c r="U221" s="17" t="str">
        <f>$C$76</f>
        <v>Steve Gill</v>
      </c>
      <c r="V221" s="17">
        <f>IF($N$76=0,0,($N$76+$M$76+$K$76+(3*(LOOKUP($D$76,HANDICAP!$A$3:$A$165,HANDICAP!$B$3:$B$165)))))</f>
        <v>637</v>
      </c>
      <c r="W221" s="17"/>
      <c r="X221" s="17"/>
      <c r="Y221" s="17" t="str">
        <f>$C$12</f>
        <v>Craig MacPherson</v>
      </c>
      <c r="Z221" s="17">
        <f>IF($G$12=0,0,($G$12+(LOOKUP($D$12,HANDICAP!$A$3:$A$165,HANDICAP!$B$3:$B$165))))</f>
        <v>280</v>
      </c>
      <c r="AA221" s="17" t="str">
        <f>$C$99</f>
        <v>Steve Dickson</v>
      </c>
      <c r="AB221" s="17">
        <f>IF($H$99=0,0,($H$99+(LOOKUP($D$99,HANDICAP!$A$3:$A$165,HANDICAP!$B$3:$B$165))))</f>
        <v>261</v>
      </c>
      <c r="AC221" s="17" t="str">
        <f>$C$65</f>
        <v>Les Keates</v>
      </c>
      <c r="AD221" s="17">
        <f>IF($I$65=0,0,($I$65+(LOOKUP($D$65,HANDICAP!$A$3:$A$165,HANDICAP!$B$3:$B$165))))</f>
        <v>226</v>
      </c>
      <c r="AE221" s="17" t="str">
        <f>$C$51</f>
        <v>Chris Smith</v>
      </c>
      <c r="AF221" s="17">
        <f>IF($K$51=0,0,($K$51+(LOOKUP($D$51,HANDICAP!$A$3:$A$165,HANDICAP!$B$3:$B$165))))</f>
        <v>224</v>
      </c>
      <c r="AG221" s="17" t="str">
        <f>$C$53</f>
        <v>Pip Wellsteed</v>
      </c>
      <c r="AH221" s="17">
        <f>IF($M$53=0,0,($M$53+(LOOKUP($D$53,HANDICAP!$A$3:$A$165,HANDICAP!$B$3:$B$165))))</f>
        <v>217</v>
      </c>
      <c r="AI221" s="17" t="str">
        <f>$C$124</f>
        <v>Lee Townsend</v>
      </c>
      <c r="AJ221" s="17">
        <f>IF($N$124=0,0,($N$124+(LOOKUP($D$124,HANDICAP!$A$3:$A$165,HANDICAP!$B$3:$B$165))))</f>
        <v>225</v>
      </c>
    </row>
    <row r="222" spans="1:36" ht="12.75" customHeight="1">
      <c r="A222" s="95">
        <f>PAIRS!A113</f>
        <v>107</v>
      </c>
      <c r="B222" s="17"/>
      <c r="C222" s="41">
        <f>PAIRS!C113</f>
        <v>0</v>
      </c>
      <c r="D222" s="41">
        <f>PAIRS!D113</f>
        <v>0</v>
      </c>
      <c r="E222" s="97">
        <f>PAIRS!G113</f>
        <v>0</v>
      </c>
      <c r="F222" s="99">
        <f>PAIRS!H113</f>
        <v>0</v>
      </c>
      <c r="G222" s="63">
        <f>PAIRS!I113</f>
        <v>0</v>
      </c>
      <c r="H222" s="38">
        <f>PAIRS!K113</f>
        <v>0</v>
      </c>
      <c r="I222" s="64">
        <f>PAIRS!M113</f>
        <v>0</v>
      </c>
      <c r="J222" s="93">
        <f>PAIRS!O113</f>
        <v>0</v>
      </c>
      <c r="K222" s="63">
        <f>PAIRS!P113</f>
        <v>0</v>
      </c>
      <c r="L222" s="93"/>
      <c r="M222" s="38">
        <f>PAIRS!R113</f>
        <v>0</v>
      </c>
      <c r="N222" s="64">
        <f>PAIRS!T113</f>
        <v>0</v>
      </c>
      <c r="O222" s="93">
        <f>PAIRS!V113</f>
        <v>0</v>
      </c>
      <c r="P222" s="93">
        <f>PAIRS!W113</f>
        <v>0</v>
      </c>
      <c r="S222" s="17">
        <f>$C$134</f>
        <v>0</v>
      </c>
      <c r="T222" s="17">
        <f>IF($I$134=0,0,($G$134+$H$134+$I$134+(3*(LOOKUP($D$134,HANDICAP!$A$3:$A$165,HANDICAP!$B$3:$B$165)))))</f>
        <v>0</v>
      </c>
      <c r="U222" s="17" t="str">
        <f>$C$51</f>
        <v>Chris Smith</v>
      </c>
      <c r="V222" s="17">
        <f>IF($N$51=0,0,($N$51+$M$51+$K$51+(3*(LOOKUP($D$51,HANDICAP!$A$3:$A$165,HANDICAP!$B$3:$B$165)))))</f>
        <v>730</v>
      </c>
      <c r="W222" s="17"/>
      <c r="X222" s="17"/>
      <c r="Y222" s="17" t="str">
        <f>$C$91</f>
        <v>Steve Williams</v>
      </c>
      <c r="Z222" s="17">
        <f>IF($G$91=0,0,($G$91+(LOOKUP($D$91,HANDICAP!$A$3:$A$165,HANDICAP!$B$3:$B$165))))</f>
        <v>255</v>
      </c>
      <c r="AA222" s="17" t="str">
        <f>$C$104</f>
        <v>Dave Greig</v>
      </c>
      <c r="AB222" s="17">
        <f>IF($H$104=0,0,($H$104+(LOOKUP($D$104,HANDICAP!$A$3:$A$165,HANDICAP!$B$3:$B$165))))</f>
        <v>176</v>
      </c>
      <c r="AC222" s="17" t="str">
        <f>$C$16</f>
        <v>Daz Fisher</v>
      </c>
      <c r="AD222" s="17">
        <f>IF($I$16=0,0,($I$16+(LOOKUP($D$16,HANDICAP!$A$3:$A$165,HANDICAP!$B$3:$B$165))))</f>
        <v>199</v>
      </c>
      <c r="AE222" s="17" t="str">
        <f>$C$72</f>
        <v>Rick Collins</v>
      </c>
      <c r="AF222" s="17">
        <f>IF($K$72=0,0,($K$72+(LOOKUP($D$72,HANDICAP!$A$3:$A$165,HANDICAP!$B$3:$B$165))))</f>
        <v>287</v>
      </c>
      <c r="AG222" s="17">
        <f>$C$60</f>
        <v>0</v>
      </c>
      <c r="AH222" s="17">
        <f>IF($M$60=0,0,($M$60+(LOOKUP($D$60,HANDICAP!$A$3:$A$165,HANDICAP!$B$3:$B$165))))</f>
        <v>0</v>
      </c>
      <c r="AI222" s="17" t="str">
        <f>$C$153</f>
        <v>Derek Crisp</v>
      </c>
      <c r="AJ222" s="17">
        <f>IF($N$153=0,0,($N$153+(LOOKUP($D$153,HANDICAP!$A$3:$A$165,HANDICAP!$B$3:$B$165))))</f>
        <v>234</v>
      </c>
    </row>
    <row r="223" spans="1:36" ht="12.75" customHeight="1">
      <c r="A223" s="96"/>
      <c r="B223" s="17"/>
      <c r="C223" s="40">
        <f>PAIRS!E113</f>
        <v>0</v>
      </c>
      <c r="D223" s="40">
        <f>PAIRS!F113</f>
        <v>0</v>
      </c>
      <c r="E223" s="98"/>
      <c r="F223" s="100"/>
      <c r="G223" s="44">
        <f>PAIRS!J113</f>
        <v>0</v>
      </c>
      <c r="H223" s="40">
        <f>PAIRS!L113</f>
        <v>0</v>
      </c>
      <c r="I223" s="61">
        <f>PAIRS!N113</f>
        <v>0</v>
      </c>
      <c r="J223" s="94"/>
      <c r="K223" s="44">
        <f>PAIRS!Q113</f>
        <v>0</v>
      </c>
      <c r="L223" s="94"/>
      <c r="M223" s="40">
        <f>PAIRS!S113</f>
        <v>0</v>
      </c>
      <c r="N223" s="61">
        <f>PAIRS!U113</f>
        <v>0</v>
      </c>
      <c r="O223" s="94"/>
      <c r="P223" s="94"/>
      <c r="S223" s="17" t="str">
        <f>$C$25</f>
        <v>Rick Yorston</v>
      </c>
      <c r="T223" s="17">
        <f>IF($I$25=0,0,($G$25+$H$25+$I$25+(3*(LOOKUP($D$25,HANDICAP!$A$3:$A$165,HANDICAP!$B$3:$B$165)))))</f>
        <v>659</v>
      </c>
      <c r="U223" s="17">
        <f>$C$26</f>
        <v>0</v>
      </c>
      <c r="V223" s="17">
        <f>IF($N$26=0,0,($N$26+$M$26+$K$26+(3*(LOOKUP($D$26,HANDICAP!$A$3:$A$165,HANDICAP!$B$3:$B$165)))))</f>
        <v>0</v>
      </c>
      <c r="W223" s="17"/>
      <c r="X223" s="17"/>
      <c r="Y223" s="17" t="str">
        <f>$C$64</f>
        <v>Dave Connor</v>
      </c>
      <c r="Z223" s="17">
        <f>IF($G$64=0,0,($G$64+(LOOKUP($D$64,HANDICAP!$A$3:$A$165,HANDICAP!$B$3:$B$165))))</f>
        <v>216</v>
      </c>
      <c r="AA223" s="17" t="str">
        <f>$C$68</f>
        <v>Gareth Roberts</v>
      </c>
      <c r="AB223" s="17">
        <f>IF($H$68=0,0,($H$68+(LOOKUP($D$68,HANDICAP!$A$3:$A$165,HANDICAP!$B$3:$B$165))))</f>
        <v>255</v>
      </c>
      <c r="AC223" s="17" t="str">
        <f>$C$131</f>
        <v>Mark Patrick</v>
      </c>
      <c r="AD223" s="17">
        <f>IF($I$131=0,0,($I$131+(LOOKUP($D$131,HANDICAP!$A$3:$A$165,HANDICAP!$B$3:$B$165))))</f>
        <v>221</v>
      </c>
      <c r="AE223" s="17" t="str">
        <f>$C$43</f>
        <v>Derek Crisp</v>
      </c>
      <c r="AF223" s="17">
        <f>IF($K$43=0,0,($K$43+(LOOKUP($D$43,HANDICAP!$A$3:$A$165,HANDICAP!$B$3:$B$165))))</f>
        <v>232</v>
      </c>
      <c r="AG223" s="17" t="str">
        <f>$C$95</f>
        <v>John Glasscoe</v>
      </c>
      <c r="AH223" s="17">
        <f>IF($M$95=0,0,($M$95+(LOOKUP($D$95,HANDICAP!$A$3:$A$165,HANDICAP!$B$3:$B$165))))</f>
        <v>232</v>
      </c>
      <c r="AI223" s="17">
        <f>$C$147</f>
        <v>0</v>
      </c>
      <c r="AJ223" s="17">
        <f>IF($N$147=0,0,($N$147+(LOOKUP($D$147,HANDICAP!$A$3:$A$165,HANDICAP!$B$3:$B$165))))</f>
        <v>0</v>
      </c>
    </row>
    <row r="224" spans="1:36" ht="12.75" customHeight="1">
      <c r="A224" s="95">
        <f>PAIRS!A114</f>
        <v>108</v>
      </c>
      <c r="B224" s="17"/>
      <c r="C224" s="41">
        <f>PAIRS!C114</f>
        <v>0</v>
      </c>
      <c r="D224" s="41">
        <f>PAIRS!D114</f>
        <v>0</v>
      </c>
      <c r="E224" s="97">
        <f>PAIRS!G114</f>
        <v>0</v>
      </c>
      <c r="F224" s="99">
        <f>PAIRS!H114</f>
        <v>0</v>
      </c>
      <c r="G224" s="63">
        <f>PAIRS!I114</f>
        <v>0</v>
      </c>
      <c r="H224" s="38">
        <f>PAIRS!K114</f>
        <v>0</v>
      </c>
      <c r="I224" s="64">
        <f>PAIRS!M114</f>
        <v>0</v>
      </c>
      <c r="J224" s="93">
        <f>PAIRS!O114</f>
        <v>0</v>
      </c>
      <c r="K224" s="63">
        <f>PAIRS!P114</f>
        <v>0</v>
      </c>
      <c r="L224" s="93"/>
      <c r="M224" s="38">
        <f>PAIRS!R114</f>
        <v>0</v>
      </c>
      <c r="N224" s="64">
        <f>PAIRS!T114</f>
        <v>0</v>
      </c>
      <c r="O224" s="93">
        <f>PAIRS!V114</f>
        <v>0</v>
      </c>
      <c r="P224" s="93">
        <f>PAIRS!W114</f>
        <v>0</v>
      </c>
      <c r="S224" s="17" t="str">
        <f>$C$99</f>
        <v>Steve Dickson</v>
      </c>
      <c r="T224" s="17">
        <f>IF($I$99=0,0,($G$99+$H$99+$I$99+(3*(LOOKUP($D$99,HANDICAP!$A$3:$A$165,HANDICAP!$B$3:$B$165)))))</f>
        <v>691</v>
      </c>
      <c r="U224" s="17">
        <f>$C$114</f>
        <v>0</v>
      </c>
      <c r="V224" s="17">
        <f>IF($N$114=0,0,($N$114+$M$114+$K$114+(3*(LOOKUP($D$114,HANDICAP!$A$3:$A$165,HANDICAP!$B$3:$B$165)))))</f>
        <v>0</v>
      </c>
      <c r="W224" s="17"/>
      <c r="X224" s="17"/>
      <c r="Y224" s="17" t="str">
        <f>$C$96</f>
        <v>Graham Harmer</v>
      </c>
      <c r="Z224" s="17">
        <f>IF($G$96=0,0,($G$96+(LOOKUP($D$96,HANDICAP!$A$3:$A$165,HANDICAP!$B$3:$B$165))))</f>
        <v>255</v>
      </c>
      <c r="AA224" s="17">
        <f>$C$32</f>
        <v>0</v>
      </c>
      <c r="AB224" s="17">
        <f>IF($H$32=0,0,($H$32+(LOOKUP($D$32,HANDICAP!$A$3:$A$165,HANDICAP!$B$3:$B$165))))</f>
        <v>0</v>
      </c>
      <c r="AC224" s="17" t="str">
        <f>$C$119</f>
        <v>Mike Williams</v>
      </c>
      <c r="AD224" s="17">
        <f>IF($I$119=0,0,($I$119+(LOOKUP($D$119,HANDICAP!$A$3:$A$165,HANDICAP!$B$3:$B$165))))</f>
        <v>235</v>
      </c>
      <c r="AE224" s="17">
        <f>$C$29</f>
        <v>0</v>
      </c>
      <c r="AF224" s="17">
        <f>IF($K$29=0,0,($K$29+(LOOKUP($D$29,HANDICAP!$A$3:$A$165,HANDICAP!$B$3:$B$165))))</f>
        <v>0</v>
      </c>
      <c r="AG224" s="17">
        <f>$C$35</f>
        <v>0</v>
      </c>
      <c r="AH224" s="17">
        <f>IF($M$35=0,0,($M$35+(LOOKUP($D$35,HANDICAP!$A$3:$A$165,HANDICAP!$B$3:$B$165))))</f>
        <v>0</v>
      </c>
      <c r="AI224" s="17" t="str">
        <f>$C$93</f>
        <v>James Baker</v>
      </c>
      <c r="AJ224" s="17">
        <f>IF($N$93=0,0,($N$93+(LOOKUP($D$93,HANDICAP!$A$3:$A$165,HANDICAP!$B$3:$B$165))))</f>
        <v>210</v>
      </c>
    </row>
    <row r="225" spans="1:36" ht="12.75" customHeight="1">
      <c r="A225" s="96"/>
      <c r="B225" s="17"/>
      <c r="C225" s="40">
        <f>PAIRS!E114</f>
        <v>0</v>
      </c>
      <c r="D225" s="40">
        <f>PAIRS!F114</f>
        <v>0</v>
      </c>
      <c r="E225" s="98"/>
      <c r="F225" s="100"/>
      <c r="G225" s="44">
        <f>PAIRS!J114</f>
        <v>0</v>
      </c>
      <c r="H225" s="40">
        <f>PAIRS!L114</f>
        <v>0</v>
      </c>
      <c r="I225" s="61">
        <f>PAIRS!N114</f>
        <v>0</v>
      </c>
      <c r="J225" s="94"/>
      <c r="K225" s="44">
        <f>PAIRS!Q114</f>
        <v>0</v>
      </c>
      <c r="L225" s="94"/>
      <c r="M225" s="40">
        <f>PAIRS!S114</f>
        <v>0</v>
      </c>
      <c r="N225" s="61">
        <f>PAIRS!U114</f>
        <v>0</v>
      </c>
      <c r="O225" s="94"/>
      <c r="P225" s="94"/>
      <c r="S225" s="17" t="str">
        <f>$C$67</f>
        <v>John Glasscoe</v>
      </c>
      <c r="T225" s="17">
        <f>IF($I$67=0,0,($G$67+$H$67+$I$67+(3*(LOOKUP($D$67,HANDICAP!$A$3:$A$165,HANDICAP!$B$3:$B$165)))))</f>
        <v>689</v>
      </c>
      <c r="U225" s="17" t="str">
        <f>$C$71</f>
        <v>Danny Lalley</v>
      </c>
      <c r="V225" s="17">
        <f>IF($N$71=0,0,($N$71+$M$71+$K$71+(3*(LOOKUP($D$71,HANDICAP!$A$3:$A$165,HANDICAP!$B$3:$B$165)))))</f>
        <v>714</v>
      </c>
      <c r="W225" s="17"/>
      <c r="X225" s="17"/>
      <c r="Y225" s="17">
        <f>$C$57</f>
        <v>0</v>
      </c>
      <c r="Z225" s="17">
        <f>IF($G$57=0,0,($G$57+(LOOKUP($D$57,HANDICAP!$A$3:$A$165,HANDICAP!$B$3:$B$165))))</f>
        <v>0</v>
      </c>
      <c r="AA225" s="17" t="str">
        <f>$C$43</f>
        <v>Derek Crisp</v>
      </c>
      <c r="AB225" s="17">
        <f>IF($H$43=0,0,($H$43+(LOOKUP($D$43,HANDICAP!$A$3:$A$165,HANDICAP!$B$3:$B$165))))</f>
        <v>191</v>
      </c>
      <c r="AC225" s="17" t="str">
        <f>$C$79</f>
        <v>Shanine Gill</v>
      </c>
      <c r="AD225" s="17">
        <f>IF($I$79=0,0,($I$79+(LOOKUP($D$79,HANDICAP!$A$3:$A$165,HANDICAP!$B$3:$B$165))))</f>
        <v>204</v>
      </c>
      <c r="AE225" s="17" t="str">
        <f>$C$25</f>
        <v>Rick Yorston</v>
      </c>
      <c r="AF225" s="17">
        <f>IF($K$25=0,0,($K$25+(LOOKUP($D$25,HANDICAP!$A$3:$A$165,HANDICAP!$B$3:$B$165))))</f>
        <v>254</v>
      </c>
      <c r="AG225" s="17" t="str">
        <f>$C$48</f>
        <v>Ashton Newton</v>
      </c>
      <c r="AH225" s="17">
        <f>IF($M$48=0,0,($M$48+(LOOKUP($D$48,HANDICAP!$A$3:$A$165,HANDICAP!$B$3:$B$165))))</f>
        <v>234</v>
      </c>
      <c r="AI225" s="17" t="str">
        <f>$C$85</f>
        <v>Kayleigh Lowthian</v>
      </c>
      <c r="AJ225" s="17">
        <f>IF($N$85=0,0,($N$85+(LOOKUP($D$85,HANDICAP!$A$3:$A$165,HANDICAP!$B$3:$B$165))))</f>
        <v>226</v>
      </c>
    </row>
    <row r="226" spans="1:36" ht="12.75" customHeight="1">
      <c r="A226" s="95">
        <f>PAIRS!A115</f>
        <v>109</v>
      </c>
      <c r="B226" s="17"/>
      <c r="C226" s="41">
        <f>PAIRS!C115</f>
        <v>0</v>
      </c>
      <c r="D226" s="41">
        <f>PAIRS!D115</f>
        <v>0</v>
      </c>
      <c r="E226" s="97">
        <f>PAIRS!G115</f>
        <v>0</v>
      </c>
      <c r="F226" s="99">
        <f>PAIRS!H115</f>
        <v>0</v>
      </c>
      <c r="G226" s="63">
        <f>PAIRS!I115</f>
        <v>0</v>
      </c>
      <c r="H226" s="38">
        <f>PAIRS!K115</f>
        <v>0</v>
      </c>
      <c r="I226" s="64">
        <f>PAIRS!M115</f>
        <v>0</v>
      </c>
      <c r="J226" s="93">
        <f>PAIRS!O115</f>
        <v>0</v>
      </c>
      <c r="K226" s="63">
        <f>PAIRS!P115</f>
        <v>0</v>
      </c>
      <c r="L226" s="93"/>
      <c r="M226" s="38">
        <f>PAIRS!R115</f>
        <v>0</v>
      </c>
      <c r="N226" s="64">
        <f>PAIRS!T115</f>
        <v>0</v>
      </c>
      <c r="O226" s="93">
        <f>PAIRS!V115</f>
        <v>0</v>
      </c>
      <c r="P226" s="93">
        <f>PAIRS!W115</f>
        <v>0</v>
      </c>
      <c r="S226" s="17" t="str">
        <f>$C$77</f>
        <v>Dionne Lalley</v>
      </c>
      <c r="T226" s="17">
        <f>IF($I$77=0,0,($G$77+$H$77+$I$77+(3*(LOOKUP($D$77,HANDICAP!$A$3:$A$165,HANDICAP!$B$3:$B$165)))))</f>
        <v>591</v>
      </c>
      <c r="U226" s="17">
        <f>$C$33</f>
        <v>0</v>
      </c>
      <c r="V226" s="17">
        <f>IF($N$33=0,0,($N$33+$M$33+$K$33+(3*(LOOKUP($D$33,HANDICAP!$A$3:$A$165,HANDICAP!$B$3:$B$165)))))</f>
        <v>0</v>
      </c>
      <c r="W226" s="17"/>
      <c r="X226" s="17"/>
      <c r="Y226" s="17" t="str">
        <f>$C$66</f>
        <v>Chris Maddocks</v>
      </c>
      <c r="Z226" s="17">
        <f>IF($G$66=0,0,($G$66+(LOOKUP($D$66,HANDICAP!$A$3:$A$165,HANDICAP!$B$3:$B$165))))</f>
        <v>224</v>
      </c>
      <c r="AA226" s="17">
        <f>$C$86</f>
        <v>0</v>
      </c>
      <c r="AB226" s="17">
        <f>IF($H$86=0,0,($H$86+(LOOKUP($D$86,HANDICAP!$A$3:$A$165,HANDICAP!$B$3:$B$165))))</f>
        <v>0</v>
      </c>
      <c r="AC226" s="17">
        <f>$C$32</f>
        <v>0</v>
      </c>
      <c r="AD226" s="17">
        <f>IF($I$32=0,0,($I$32+(LOOKUP($D$32,HANDICAP!$A$3:$A$165,HANDICAP!$B$3:$B$165))))</f>
        <v>0</v>
      </c>
      <c r="AE226" s="17" t="str">
        <f>$C$40</f>
        <v>Des Harding</v>
      </c>
      <c r="AF226" s="17">
        <f>IF($K$40=0,0,($K$40+(LOOKUP($D$40,HANDICAP!$A$3:$A$165,HANDICAP!$B$3:$B$165))))</f>
        <v>222</v>
      </c>
      <c r="AG226" s="17" t="str">
        <f>$C$42</f>
        <v>Homour Joseph</v>
      </c>
      <c r="AH226" s="17">
        <f>IF($M$42=0,0,($M$42+(LOOKUP($D$42,HANDICAP!$A$3:$A$165,HANDICAP!$B$3:$B$165))))</f>
        <v>246</v>
      </c>
      <c r="AI226" s="17">
        <f>$C$139</f>
        <v>0</v>
      </c>
      <c r="AJ226" s="17">
        <f>IF($N$139=0,0,($N$139+(LOOKUP($D$139,HANDICAP!$A$3:$A$165,HANDICAP!$B$3:$B$165))))</f>
        <v>0</v>
      </c>
    </row>
    <row r="227" spans="1:36" ht="12.75" customHeight="1">
      <c r="A227" s="96"/>
      <c r="B227" s="17"/>
      <c r="C227" s="40">
        <f>PAIRS!E115</f>
        <v>0</v>
      </c>
      <c r="D227" s="40">
        <f>PAIRS!F115</f>
        <v>0</v>
      </c>
      <c r="E227" s="98"/>
      <c r="F227" s="100"/>
      <c r="G227" s="44">
        <f>PAIRS!J115</f>
        <v>0</v>
      </c>
      <c r="H227" s="40">
        <f>PAIRS!L115</f>
        <v>0</v>
      </c>
      <c r="I227" s="61">
        <f>PAIRS!N115</f>
        <v>0</v>
      </c>
      <c r="J227" s="94"/>
      <c r="K227" s="44">
        <f>PAIRS!Q115</f>
        <v>0</v>
      </c>
      <c r="L227" s="94"/>
      <c r="M227" s="40">
        <f>PAIRS!S115</f>
        <v>0</v>
      </c>
      <c r="N227" s="61">
        <f>PAIRS!U115</f>
        <v>0</v>
      </c>
      <c r="O227" s="94"/>
      <c r="P227" s="94"/>
      <c r="S227" s="17">
        <f>$C$58</f>
        <v>0</v>
      </c>
      <c r="T227" s="17">
        <f>IF($I$58=0,0,($G$58+$H$58+$I$58+(3*(LOOKUP($D$58,HANDICAP!$A$3:$A$165,HANDICAP!$B$3:$B$165)))))</f>
        <v>0</v>
      </c>
      <c r="U227" s="17" t="str">
        <f>$C$55</f>
        <v>Shane Burton Williams</v>
      </c>
      <c r="V227" s="17">
        <f>IF($N$55=0,0,($N$55+$M$55+$K$55+(3*(LOOKUP($D$55,HANDICAP!$A$3:$A$165,HANDICAP!$B$3:$B$165)))))</f>
        <v>606</v>
      </c>
      <c r="W227" s="17"/>
      <c r="X227" s="17"/>
      <c r="Y227" s="17" t="str">
        <f>$C$52</f>
        <v>Ade French</v>
      </c>
      <c r="Z227" s="17">
        <f>IF($G$52=0,0,($G$52+(LOOKUP($D$52,HANDICAP!$A$3:$A$165,HANDICAP!$B$3:$B$165))))</f>
        <v>190</v>
      </c>
      <c r="AA227" s="17" t="str">
        <f>$C$46</f>
        <v>Sandy Church</v>
      </c>
      <c r="AB227" s="17">
        <f>IF($H$46=0,0,($H$46+(LOOKUP($D$46,HANDICAP!$A$3:$A$165,HANDICAP!$B$3:$B$165))))</f>
        <v>231</v>
      </c>
      <c r="AC227" s="17" t="str">
        <f>$C$99</f>
        <v>Steve Dickson</v>
      </c>
      <c r="AD227" s="17">
        <f>IF($I$99=0,0,($I$99+(LOOKUP($D$99,HANDICAP!$A$3:$A$165,HANDICAP!$B$3:$B$165))))</f>
        <v>184</v>
      </c>
      <c r="AE227" s="17" t="str">
        <f>$C$91</f>
        <v>Steve Williams</v>
      </c>
      <c r="AF227" s="17">
        <f>IF($K$91=0,0,($K$91+(LOOKUP($D$91,HANDICAP!$A$3:$A$165,HANDICAP!$B$3:$B$165))))</f>
        <v>191</v>
      </c>
      <c r="AG227" s="17" t="str">
        <f>$C$82</f>
        <v>Chris Lee</v>
      </c>
      <c r="AH227" s="17">
        <f>IF($M$82=0,0,($M$82+(LOOKUP($D$82,HANDICAP!$A$3:$A$165,HANDICAP!$B$3:$B$165))))</f>
        <v>237</v>
      </c>
      <c r="AI227" s="17" t="str">
        <f>$C$96</f>
        <v>Graham Harmer</v>
      </c>
      <c r="AJ227" s="17">
        <f>IF($N$96=0,0,($N$96+(LOOKUP($D$96,HANDICAP!$A$3:$A$165,HANDICAP!$B$3:$B$165))))</f>
        <v>208</v>
      </c>
    </row>
    <row r="228" spans="1:36" ht="12.75" customHeight="1">
      <c r="A228" s="95">
        <f>PAIRS!A116</f>
        <v>110</v>
      </c>
      <c r="B228" s="17"/>
      <c r="C228" s="41">
        <f>PAIRS!C116</f>
        <v>0</v>
      </c>
      <c r="D228" s="41">
        <f>PAIRS!D116</f>
        <v>0</v>
      </c>
      <c r="E228" s="97">
        <f>PAIRS!G116</f>
        <v>0</v>
      </c>
      <c r="F228" s="99">
        <f>PAIRS!H116</f>
        <v>0</v>
      </c>
      <c r="G228" s="63">
        <f>PAIRS!I116</f>
        <v>0</v>
      </c>
      <c r="H228" s="38">
        <f>PAIRS!K116</f>
        <v>0</v>
      </c>
      <c r="I228" s="64">
        <f>PAIRS!M116</f>
        <v>0</v>
      </c>
      <c r="J228" s="93">
        <f>PAIRS!O116</f>
        <v>0</v>
      </c>
      <c r="K228" s="63">
        <f>PAIRS!P116</f>
        <v>0</v>
      </c>
      <c r="L228" s="93"/>
      <c r="M228" s="38">
        <f>PAIRS!R116</f>
        <v>0</v>
      </c>
      <c r="N228" s="64">
        <f>PAIRS!T116</f>
        <v>0</v>
      </c>
      <c r="O228" s="93">
        <f>PAIRS!V116</f>
        <v>0</v>
      </c>
      <c r="P228" s="93">
        <f>PAIRS!W116</f>
        <v>0</v>
      </c>
      <c r="S228" s="17" t="str">
        <f>$C$110</f>
        <v>Matthew Penny</v>
      </c>
      <c r="T228" s="17">
        <f>IF($I$110=0,0,($G$110+$H$110+$I$110+(3*(LOOKUP($D$110,HANDICAP!$A$3:$A$165,HANDICAP!$B$3:$B$165)))))</f>
        <v>623</v>
      </c>
      <c r="U228" s="17" t="str">
        <f>$C$22</f>
        <v>Becci Taylor</v>
      </c>
      <c r="V228" s="17">
        <f>IF($N$22=0,0,($N$22+$M$22+$K$22+(3*(LOOKUP($D$22,HANDICAP!$A$3:$A$165,HANDICAP!$B$3:$B$165)))))</f>
        <v>568</v>
      </c>
      <c r="W228" s="17"/>
      <c r="X228" s="17"/>
      <c r="Y228" s="17" t="str">
        <f>$C$14</f>
        <v>Pip Wellsteed</v>
      </c>
      <c r="Z228" s="17">
        <f>IF($G$14=0,0,($G$14+(LOOKUP($D$14,HANDICAP!$A$3:$A$165,HANDICAP!$B$3:$B$165))))</f>
        <v>243</v>
      </c>
      <c r="AA228" s="17">
        <f>$C$62</f>
        <v>0</v>
      </c>
      <c r="AB228" s="17">
        <f>IF($H$62=0,0,($H$62+(LOOKUP($D$62,HANDICAP!$A$3:$A$165,HANDICAP!$B$3:$B$165))))</f>
        <v>0</v>
      </c>
      <c r="AC228" s="17" t="str">
        <f>$C$49</f>
        <v>Craig Macpherson</v>
      </c>
      <c r="AD228" s="17">
        <f>IF($I$49=0,0,($I$49+(LOOKUP($D$49,HANDICAP!$A$3:$A$165,HANDICAP!$B$3:$B$165))))</f>
        <v>188</v>
      </c>
      <c r="AE228" s="17" t="str">
        <f>$C$42</f>
        <v>Homour Joseph</v>
      </c>
      <c r="AF228" s="17">
        <f>IF($K$42=0,0,($K$42+(LOOKUP($D$42,HANDICAP!$A$3:$A$165,HANDICAP!$B$3:$B$165))))</f>
        <v>204</v>
      </c>
      <c r="AG228" s="17" t="str">
        <f>$C$51</f>
        <v>Chris Smith</v>
      </c>
      <c r="AH228" s="17">
        <f>IF($M$51=0,0,($M$51+(LOOKUP($D$51,HANDICAP!$A$3:$A$165,HANDICAP!$B$3:$B$165))))</f>
        <v>240</v>
      </c>
      <c r="AI228" s="17" t="str">
        <f>$C$44</f>
        <v>Dave Connor</v>
      </c>
      <c r="AJ228" s="17">
        <f>IF($N$44=0,0,($N$44+(LOOKUP($D$44,HANDICAP!$A$3:$A$165,HANDICAP!$B$3:$B$165))))</f>
        <v>211</v>
      </c>
    </row>
    <row r="229" spans="1:36" ht="12.75" customHeight="1">
      <c r="A229" s="96"/>
      <c r="B229" s="17"/>
      <c r="C229" s="40">
        <f>PAIRS!E116</f>
        <v>0</v>
      </c>
      <c r="D229" s="40">
        <f>PAIRS!F116</f>
        <v>0</v>
      </c>
      <c r="E229" s="98"/>
      <c r="F229" s="100"/>
      <c r="G229" s="44">
        <f>PAIRS!J116</f>
        <v>0</v>
      </c>
      <c r="H229" s="40">
        <f>PAIRS!L116</f>
        <v>0</v>
      </c>
      <c r="I229" s="61">
        <f>PAIRS!N116</f>
        <v>0</v>
      </c>
      <c r="J229" s="94"/>
      <c r="K229" s="44">
        <f>PAIRS!Q116</f>
        <v>0</v>
      </c>
      <c r="L229" s="94"/>
      <c r="M229" s="40">
        <f>PAIRS!S116</f>
        <v>0</v>
      </c>
      <c r="N229" s="61">
        <f>PAIRS!U116</f>
        <v>0</v>
      </c>
      <c r="O229" s="94"/>
      <c r="P229" s="94"/>
      <c r="S229" s="17" t="str">
        <f>$C$19</f>
        <v>Hazel Adams</v>
      </c>
      <c r="T229" s="17">
        <f>IF($I$19=0,0,($G$19+$H$19+$I$19+(3*(LOOKUP($D$19,HANDICAP!$A$3:$A$165,HANDICAP!$B$3:$B$165)))))</f>
        <v>652</v>
      </c>
      <c r="U229" s="17">
        <f>$C$144</f>
        <v>0</v>
      </c>
      <c r="V229" s="17">
        <f>IF($N$144=0,0,($N$144+$M$144+$K$144+(3*(LOOKUP($D$144,HANDICAP!$A$3:$A$165,HANDICAP!$B$3:$B$165)))))</f>
        <v>0</v>
      </c>
      <c r="W229" s="17"/>
      <c r="X229" s="17"/>
      <c r="Y229" s="17">
        <f>$C$27</f>
        <v>0</v>
      </c>
      <c r="Z229" s="17">
        <f>IF($G$27=0,0,($G$27+(LOOKUP($D$27,HANDICAP!$A$3:$A$165,HANDICAP!$B$3:$B$165))))</f>
        <v>0</v>
      </c>
      <c r="AA229" s="17" t="str">
        <f>$C$67</f>
        <v>John Glasscoe</v>
      </c>
      <c r="AB229" s="17">
        <f>IF($H$67=0,0,($H$67+(LOOKUP($D$67,HANDICAP!$A$3:$A$165,HANDICAP!$B$3:$B$165))))</f>
        <v>223</v>
      </c>
      <c r="AC229" s="17">
        <f>$C$28</f>
        <v>0</v>
      </c>
      <c r="AD229" s="17">
        <f>IF($I$28=0,0,($I$28+(LOOKUP($D$28,HANDICAP!$A$3:$A$165,HANDICAP!$B$3:$B$165))))</f>
        <v>0</v>
      </c>
      <c r="AE229" s="17" t="str">
        <f>$C$124</f>
        <v>Lee Townsend</v>
      </c>
      <c r="AF229" s="17">
        <f>IF($K$124=0,0,($K$124+(LOOKUP($D$124,HANDICAP!$A$3:$A$165,HANDICAP!$B$3:$B$165))))</f>
        <v>230</v>
      </c>
      <c r="AG229" s="17" t="str">
        <f>$C$113</f>
        <v>Logan Ellis</v>
      </c>
      <c r="AH229" s="17">
        <f>IF($M$113=0,0,($M$113+(LOOKUP($D$113,HANDICAP!$A$3:$A$165,HANDICAP!$B$3:$B$165))))</f>
        <v>209</v>
      </c>
      <c r="AI229" s="17" t="str">
        <f>$C$109</f>
        <v>Craig Macpherson</v>
      </c>
      <c r="AJ229" s="17">
        <f>IF($N$109=0,0,($N$109+(LOOKUP($D$109,HANDICAP!$A$3:$A$165,HANDICAP!$B$3:$B$165))))</f>
        <v>279</v>
      </c>
    </row>
    <row r="230" spans="1:36" ht="12.75" customHeight="1">
      <c r="A230" s="95">
        <f>PAIRS!A117</f>
        <v>111</v>
      </c>
      <c r="B230" s="17"/>
      <c r="C230" s="41">
        <f>PAIRS!C117</f>
        <v>0</v>
      </c>
      <c r="D230" s="41">
        <f>PAIRS!D117</f>
        <v>0</v>
      </c>
      <c r="E230" s="97">
        <f>PAIRS!G117</f>
        <v>0</v>
      </c>
      <c r="F230" s="99">
        <f>PAIRS!H117</f>
        <v>0</v>
      </c>
      <c r="G230" s="63">
        <f>PAIRS!I117</f>
        <v>0</v>
      </c>
      <c r="H230" s="38">
        <f>PAIRS!K117</f>
        <v>0</v>
      </c>
      <c r="I230" s="64">
        <f>PAIRS!M117</f>
        <v>0</v>
      </c>
      <c r="J230" s="93">
        <f>PAIRS!O117</f>
        <v>0</v>
      </c>
      <c r="K230" s="63">
        <f>PAIRS!P117</f>
        <v>0</v>
      </c>
      <c r="L230" s="93"/>
      <c r="M230" s="38">
        <f>PAIRS!R117</f>
        <v>0</v>
      </c>
      <c r="N230" s="64">
        <f>PAIRS!T117</f>
        <v>0</v>
      </c>
      <c r="O230" s="93">
        <f>PAIRS!V117</f>
        <v>0</v>
      </c>
      <c r="P230" s="93">
        <f>PAIRS!W117</f>
        <v>0</v>
      </c>
      <c r="S230" s="17" t="str">
        <f>$C$37</f>
        <v>Mike Williams</v>
      </c>
      <c r="T230" s="17">
        <f>IF($I$37=0,0,($G$37+$H$37+$I$37+(3*(LOOKUP($D$37,HANDICAP!$A$3:$A$165,HANDICAP!$B$3:$B$165)))))</f>
        <v>618</v>
      </c>
      <c r="U230" s="17" t="str">
        <f>$C$133</f>
        <v>Carrianne Rogers</v>
      </c>
      <c r="V230" s="17">
        <f>IF($N$133=0,0,($N$133+$M$133+$K$133+(3*(LOOKUP($D$133,HANDICAP!$A$3:$A$165,HANDICAP!$B$3:$B$165)))))</f>
        <v>767</v>
      </c>
      <c r="W230" s="17"/>
      <c r="X230" s="17"/>
      <c r="Y230" s="17" t="str">
        <f>$C$119</f>
        <v>Mike Williams</v>
      </c>
      <c r="Z230" s="17">
        <f>IF($G$119=0,0,($G$119+(LOOKUP($D$119,HANDICAP!$A$3:$A$165,HANDICAP!$B$3:$B$165))))</f>
        <v>229</v>
      </c>
      <c r="AA230" s="17">
        <f>$C$56</f>
        <v>0</v>
      </c>
      <c r="AB230" s="17">
        <f>IF($H$56=0,0,($H$56+(LOOKUP($D$56,HANDICAP!$A$3:$A$165,HANDICAP!$B$3:$B$165))))</f>
        <v>0</v>
      </c>
      <c r="AC230" s="17" t="str">
        <f>$C$20</f>
        <v>Martin Maybrey</v>
      </c>
      <c r="AD230" s="17">
        <f>IF($I$20=0,0,($I$20+(LOOKUP($D$20,HANDICAP!$A$3:$A$165,HANDICAP!$B$3:$B$165))))</f>
        <v>215</v>
      </c>
      <c r="AE230" s="17" t="str">
        <f>$C$80</f>
        <v>Carrianne Rogers</v>
      </c>
      <c r="AF230" s="17">
        <f>IF($K$80=0,0,($K$80+(LOOKUP($D$80,HANDICAP!$A$3:$A$165,HANDICAP!$B$3:$B$165))))</f>
        <v>243</v>
      </c>
      <c r="AG230" s="17" t="str">
        <f>$C$12</f>
        <v>Craig MacPherson</v>
      </c>
      <c r="AH230" s="17">
        <f>IF($M$12=0,0,($M$12+(LOOKUP($D$12,HANDICAP!$A$3:$A$165,HANDICAP!$B$3:$B$165))))</f>
        <v>289</v>
      </c>
      <c r="AI230" s="17" t="str">
        <f>$C$133</f>
        <v>Carrianne Rogers</v>
      </c>
      <c r="AJ230" s="17">
        <f>IF($N$133=0,0,($N$133+(LOOKUP($D$133,HANDICAP!$A$3:$A$165,HANDICAP!$B$3:$B$165))))</f>
        <v>233</v>
      </c>
    </row>
    <row r="231" spans="1:36" ht="12.75" customHeight="1">
      <c r="A231" s="96"/>
      <c r="B231" s="17"/>
      <c r="C231" s="40">
        <f>PAIRS!E117</f>
        <v>0</v>
      </c>
      <c r="D231" s="40">
        <f>PAIRS!F117</f>
        <v>0</v>
      </c>
      <c r="E231" s="98"/>
      <c r="F231" s="100"/>
      <c r="G231" s="44">
        <f>PAIRS!J117</f>
        <v>0</v>
      </c>
      <c r="H231" s="40">
        <f>PAIRS!L117</f>
        <v>0</v>
      </c>
      <c r="I231" s="61">
        <f>PAIRS!N117</f>
        <v>0</v>
      </c>
      <c r="J231" s="94"/>
      <c r="K231" s="44">
        <f>PAIRS!Q117</f>
        <v>0</v>
      </c>
      <c r="L231" s="94"/>
      <c r="M231" s="40">
        <f>PAIRS!S117</f>
        <v>0</v>
      </c>
      <c r="N231" s="61">
        <f>PAIRS!U117</f>
        <v>0</v>
      </c>
      <c r="O231" s="94"/>
      <c r="P231" s="94"/>
      <c r="S231" s="17" t="str">
        <f>$C$36</f>
        <v>Kay Rogers</v>
      </c>
      <c r="T231" s="17">
        <f>IF($I$36=0,0,($G$36+$H$36+$I$36+(3*(LOOKUP($D$36,HANDICAP!$A$3:$A$165,HANDICAP!$B$3:$B$165)))))</f>
        <v>620</v>
      </c>
      <c r="U231" s="17" t="str">
        <f>$C$21</f>
        <v>Derrick Jephcott</v>
      </c>
      <c r="V231" s="17">
        <f>IF($N$21=0,0,($N$21+$M$21+$K$21+(3*(LOOKUP($D$21,HANDICAP!$A$3:$A$165,HANDICAP!$B$3:$B$165)))))</f>
        <v>633</v>
      </c>
      <c r="W231" s="17"/>
      <c r="X231" s="17"/>
      <c r="Y231" s="17" t="str">
        <f>$C$24</f>
        <v>Ade French</v>
      </c>
      <c r="Z231" s="17">
        <f>IF($G$24=0,0,($G$24+(LOOKUP($D$24,HANDICAP!$A$3:$A$165,HANDICAP!$B$3:$B$165))))</f>
        <v>238</v>
      </c>
      <c r="AA231" s="17" t="str">
        <f>$C$110</f>
        <v>Matthew Penny</v>
      </c>
      <c r="AB231" s="17">
        <f>IF($H$110=0,0,($H$110+(LOOKUP($D$110,HANDICAP!$A$3:$A$165,HANDICAP!$B$3:$B$165))))</f>
        <v>221</v>
      </c>
      <c r="AC231" s="17" t="str">
        <f>$C$22</f>
        <v>Becci Taylor</v>
      </c>
      <c r="AD231" s="17">
        <f>IF($I$22=0,0,($I$22+(LOOKUP($D$22,HANDICAP!$A$3:$A$165,HANDICAP!$B$3:$B$165))))</f>
        <v>169</v>
      </c>
      <c r="AE231" s="17" t="str">
        <f>$C$149</f>
        <v>Craig Macpherson</v>
      </c>
      <c r="AF231" s="17">
        <f>IF($K$149=0,0,($K$149+(LOOKUP($D$149,HANDICAP!$A$3:$A$165,HANDICAP!$B$3:$B$165))))</f>
        <v>253</v>
      </c>
      <c r="AG231" s="17" t="str">
        <f>$C$93</f>
        <v>James Baker</v>
      </c>
      <c r="AH231" s="17">
        <f>IF($M$93=0,0,($M$93+(LOOKUP($D$93,HANDICAP!$A$3:$A$165,HANDICAP!$B$3:$B$165))))</f>
        <v>265</v>
      </c>
      <c r="AI231" s="17" t="str">
        <f>$C$97</f>
        <v>Karen Farmer</v>
      </c>
      <c r="AJ231" s="17">
        <f>IF($N$97=0,0,($N$97+(LOOKUP($D$97,HANDICAP!$A$3:$A$165,HANDICAP!$B$3:$B$165))))</f>
        <v>291</v>
      </c>
    </row>
    <row r="232" spans="1:36" ht="12.75" customHeight="1">
      <c r="A232" s="95">
        <f>PAIRS!A118</f>
        <v>112</v>
      </c>
      <c r="B232" s="17"/>
      <c r="C232" s="41">
        <f>PAIRS!C118</f>
        <v>0</v>
      </c>
      <c r="D232" s="41">
        <f>PAIRS!D118</f>
        <v>0</v>
      </c>
      <c r="E232" s="97">
        <f>PAIRS!G118</f>
        <v>0</v>
      </c>
      <c r="F232" s="99">
        <f>PAIRS!H118</f>
        <v>0</v>
      </c>
      <c r="G232" s="63">
        <f>PAIRS!I118</f>
        <v>0</v>
      </c>
      <c r="H232" s="38">
        <f>PAIRS!K118</f>
        <v>0</v>
      </c>
      <c r="I232" s="64">
        <f>PAIRS!M118</f>
        <v>0</v>
      </c>
      <c r="J232" s="93">
        <f>PAIRS!O118</f>
        <v>0</v>
      </c>
      <c r="K232" s="63">
        <f>PAIRS!P118</f>
        <v>0</v>
      </c>
      <c r="L232" s="93"/>
      <c r="M232" s="38">
        <f>PAIRS!R118</f>
        <v>0</v>
      </c>
      <c r="N232" s="64">
        <f>PAIRS!T118</f>
        <v>0</v>
      </c>
      <c r="O232" s="93">
        <f>PAIRS!V118</f>
        <v>0</v>
      </c>
      <c r="P232" s="93">
        <f>PAIRS!W118</f>
        <v>0</v>
      </c>
      <c r="S232" s="17" t="str">
        <f>$C$119</f>
        <v>Mike Williams</v>
      </c>
      <c r="T232" s="17">
        <f>IF($I$119=0,0,($G$119+$H$119+$I$119+(3*(LOOKUP($D$119,HANDICAP!$A$3:$A$165,HANDICAP!$B$3:$B$165)))))</f>
        <v>671</v>
      </c>
      <c r="U232" s="17" t="str">
        <f>$C$110</f>
        <v>Matthew Penny</v>
      </c>
      <c r="V232" s="17">
        <f>IF($N$110=0,0,($N$110+$M$110+$K$110+(3*(LOOKUP($D$110,HANDICAP!$A$3:$A$165,HANDICAP!$B$3:$B$165)))))</f>
        <v>643</v>
      </c>
      <c r="W232" s="17"/>
      <c r="X232" s="17"/>
      <c r="Y232" s="17" t="str">
        <f>$C$22</f>
        <v>Becci Taylor</v>
      </c>
      <c r="Z232" s="17">
        <f>IF($G$22=0,0,($G$22+(LOOKUP($D$22,HANDICAP!$A$3:$A$165,HANDICAP!$B$3:$B$165))))</f>
        <v>197</v>
      </c>
      <c r="AA232" s="17" t="str">
        <f>$C$50</f>
        <v>Dave Chapman</v>
      </c>
      <c r="AB232" s="17">
        <f>IF($H$50=0,0,($H$50+(LOOKUP($D$50,HANDICAP!$A$3:$A$165,HANDICAP!$B$3:$B$165))))</f>
        <v>251</v>
      </c>
      <c r="AC232" s="17" t="str">
        <f>$C$128</f>
        <v>Ashley Hall</v>
      </c>
      <c r="AD232" s="17">
        <f>IF($I$128=0,0,($I$128+(LOOKUP($D$128,HANDICAP!$A$3:$A$165,HANDICAP!$B$3:$B$165))))</f>
        <v>113</v>
      </c>
      <c r="AE232" s="17">
        <f>$C$87</f>
        <v>0</v>
      </c>
      <c r="AF232" s="17">
        <f>IF($K$87=0,0,($K$87+(LOOKUP($D$87,HANDICAP!$A$3:$A$165,HANDICAP!$B$3:$B$165))))</f>
        <v>0</v>
      </c>
      <c r="AG232" s="17" t="str">
        <f>$C$21</f>
        <v>Derrick Jephcott</v>
      </c>
      <c r="AH232" s="17">
        <f>IF($M$21=0,0,($M$21+(LOOKUP($D$21,HANDICAP!$A$3:$A$165,HANDICAP!$B$3:$B$165))))</f>
        <v>191</v>
      </c>
      <c r="AI232" s="17">
        <f>$C$31</f>
        <v>0</v>
      </c>
      <c r="AJ232" s="17">
        <f>IF($N$31=0,0,($N$31+(LOOKUP($D$31,HANDICAP!$A$3:$A$165,HANDICAP!$B$3:$B$165))))</f>
        <v>0</v>
      </c>
    </row>
    <row r="233" spans="1:36" ht="12.75" customHeight="1">
      <c r="A233" s="96"/>
      <c r="B233" s="17"/>
      <c r="C233" s="40">
        <f>PAIRS!E118</f>
        <v>0</v>
      </c>
      <c r="D233" s="40">
        <f>PAIRS!F118</f>
        <v>0</v>
      </c>
      <c r="E233" s="98"/>
      <c r="F233" s="100"/>
      <c r="G233" s="44">
        <f>PAIRS!J118</f>
        <v>0</v>
      </c>
      <c r="H233" s="40">
        <f>PAIRS!L118</f>
        <v>0</v>
      </c>
      <c r="I233" s="61">
        <f>PAIRS!N118</f>
        <v>0</v>
      </c>
      <c r="J233" s="94"/>
      <c r="K233" s="44">
        <f>PAIRS!Q118</f>
        <v>0</v>
      </c>
      <c r="L233" s="94"/>
      <c r="M233" s="40">
        <f>PAIRS!S118</f>
        <v>0</v>
      </c>
      <c r="N233" s="61">
        <f>PAIRS!U118</f>
        <v>0</v>
      </c>
      <c r="O233" s="94"/>
      <c r="P233" s="94"/>
      <c r="S233" s="17" t="str">
        <f>$C$22</f>
        <v>Becci Taylor</v>
      </c>
      <c r="T233" s="17">
        <f>IF($I$22=0,0,($G$22+$H$22+$I$22+(3*(LOOKUP($D$22,HANDICAP!$A$3:$A$165,HANDICAP!$B$3:$B$165)))))</f>
        <v>601</v>
      </c>
      <c r="U233" s="17" t="str">
        <f>$C$36</f>
        <v>Kay Rogers</v>
      </c>
      <c r="V233" s="17">
        <f>IF($N$36=0,0,($N$36+$M$36+$K$36+(3*(LOOKUP($D$36,HANDICAP!$A$3:$A$165,HANDICAP!$B$3:$B$165)))))</f>
        <v>598</v>
      </c>
      <c r="W233" s="17"/>
      <c r="X233" s="17"/>
      <c r="Y233" s="17" t="str">
        <f>$C$113</f>
        <v>Logan Ellis</v>
      </c>
      <c r="Z233" s="17">
        <f>IF($G$113=0,0,($G$113+(LOOKUP($D$113,HANDICAP!$A$3:$A$165,HANDICAP!$B$3:$B$165))))</f>
        <v>166</v>
      </c>
      <c r="AA233" s="17" t="str">
        <f>$C$69</f>
        <v>Louise Roberts</v>
      </c>
      <c r="AB233" s="17">
        <f>IF($H$69=0,0,($H$69+(LOOKUP($D$69,HANDICAP!$A$3:$A$165,HANDICAP!$B$3:$B$165))))</f>
        <v>249</v>
      </c>
      <c r="AC233" s="17" t="str">
        <f>$C$93</f>
        <v>James Baker</v>
      </c>
      <c r="AD233" s="17">
        <f>IF($I$93=0,0,($I$93+(LOOKUP($D$93,HANDICAP!$A$3:$A$165,HANDICAP!$B$3:$B$165))))</f>
        <v>234</v>
      </c>
      <c r="AE233" s="17" t="str">
        <f>$C$52</f>
        <v>Ade French</v>
      </c>
      <c r="AF233" s="17">
        <f>IF($K$52=0,0,($K$52+(LOOKUP($D$52,HANDICAP!$A$3:$A$165,HANDICAP!$B$3:$B$165))))</f>
        <v>235</v>
      </c>
      <c r="AG233" s="17" t="str">
        <f>$C$163</f>
        <v>Chris Maddocks</v>
      </c>
      <c r="AH233" s="17">
        <f>IF($M$163=0,0,($M$163+(LOOKUP($D$163,HANDICAP!$A$3:$A$165,HANDICAP!$B$3:$B$165))))</f>
        <v>255</v>
      </c>
      <c r="AI233" s="17" t="str">
        <f>$C$38</f>
        <v>Sharon Wylie</v>
      </c>
      <c r="AJ233" s="17">
        <f>IF($N$38=0,0,($N$38+(LOOKUP($D$38,HANDICAP!$A$3:$A$165,HANDICAP!$B$3:$B$165))))</f>
        <v>207</v>
      </c>
    </row>
    <row r="234" spans="1:36" ht="12.75" customHeight="1">
      <c r="A234" s="95">
        <f>PAIRS!A119</f>
        <v>113</v>
      </c>
      <c r="B234" s="17"/>
      <c r="C234" s="41">
        <f>PAIRS!C119</f>
        <v>0</v>
      </c>
      <c r="D234" s="41">
        <f>PAIRS!D119</f>
        <v>0</v>
      </c>
      <c r="E234" s="97">
        <f>PAIRS!G119</f>
        <v>0</v>
      </c>
      <c r="F234" s="99">
        <f>PAIRS!H119</f>
        <v>0</v>
      </c>
      <c r="G234" s="63">
        <f>PAIRS!I119</f>
        <v>0</v>
      </c>
      <c r="H234" s="38">
        <f>PAIRS!K119</f>
        <v>0</v>
      </c>
      <c r="I234" s="64">
        <f>PAIRS!M119</f>
        <v>0</v>
      </c>
      <c r="J234" s="93">
        <f>PAIRS!O119</f>
        <v>0</v>
      </c>
      <c r="K234" s="63">
        <f>PAIRS!P119</f>
        <v>0</v>
      </c>
      <c r="L234" s="93"/>
      <c r="M234" s="38">
        <f>PAIRS!R119</f>
        <v>0</v>
      </c>
      <c r="N234" s="64">
        <f>PAIRS!T119</f>
        <v>0</v>
      </c>
      <c r="O234" s="93">
        <f>PAIRS!V119</f>
        <v>0</v>
      </c>
      <c r="P234" s="93">
        <f>PAIRS!W119</f>
        <v>0</v>
      </c>
      <c r="S234" s="17" t="str">
        <f>$C$47</f>
        <v>Martin Maybrey</v>
      </c>
      <c r="T234" s="17">
        <f>IF($I$47=0,0,($G$47+$H$47+$I$47+(3*(LOOKUP($D$47,HANDICAP!$A$3:$A$165,HANDICAP!$B$3:$B$165)))))</f>
        <v>627</v>
      </c>
      <c r="U234" s="17" t="str">
        <f>$C$17</f>
        <v>Chris Smith</v>
      </c>
      <c r="V234" s="17">
        <f>IF($N$17=0,0,($N$17+$M$17+$K$17+(3*(LOOKUP($D$17,HANDICAP!$A$3:$A$165,HANDICAP!$B$3:$B$165)))))</f>
        <v>582</v>
      </c>
      <c r="W234" s="17"/>
      <c r="X234" s="17"/>
      <c r="Y234" s="17" t="str">
        <f>$C$15</f>
        <v>Dave Wellsteed</v>
      </c>
      <c r="Z234" s="17">
        <f>IF($G$15=0,0,($G$15+(LOOKUP($D$15,HANDICAP!$A$3:$A$165,HANDICAP!$B$3:$B$165))))</f>
        <v>249</v>
      </c>
      <c r="AA234" s="17" t="str">
        <f>$C$38</f>
        <v>Sharon Wylie</v>
      </c>
      <c r="AB234" s="17">
        <f>IF($H$38=0,0,($H$38+(LOOKUP($D$38,HANDICAP!$A$3:$A$165,HANDICAP!$B$3:$B$165))))</f>
        <v>219</v>
      </c>
      <c r="AC234" s="17">
        <f>$C$61</f>
        <v>0</v>
      </c>
      <c r="AD234" s="17">
        <f>IF($I$61=0,0,($I$61+(LOOKUP($D$61,HANDICAP!$A$3:$A$165,HANDICAP!$B$3:$B$165))))</f>
        <v>0</v>
      </c>
      <c r="AE234" s="17" t="str">
        <f>$C$15</f>
        <v>Dave Wellsteed</v>
      </c>
      <c r="AF234" s="17">
        <f>IF($K$15=0,0,($K$15+(LOOKUP($D$15,HANDICAP!$A$3:$A$165,HANDICAP!$B$3:$B$165))))</f>
        <v>225</v>
      </c>
      <c r="AG234" s="17">
        <f>$C$147</f>
        <v>0</v>
      </c>
      <c r="AH234" s="17">
        <f>IF($M$147=0,0,($M$147+(LOOKUP($D$147,HANDICAP!$A$3:$A$165,HANDICAP!$B$3:$B$165))))</f>
        <v>0</v>
      </c>
      <c r="AI234" s="17">
        <f>$C$88</f>
        <v>0</v>
      </c>
      <c r="AJ234" s="17">
        <f>IF($N$88=0,0,($N$88+(LOOKUP($D$88,HANDICAP!$A$3:$A$165,HANDICAP!$B$3:$B$165))))</f>
        <v>0</v>
      </c>
    </row>
    <row r="235" spans="1:36" ht="12.75" customHeight="1">
      <c r="A235" s="96"/>
      <c r="B235" s="17"/>
      <c r="C235" s="40">
        <f>PAIRS!E119</f>
        <v>0</v>
      </c>
      <c r="D235" s="40">
        <f>PAIRS!F119</f>
        <v>0</v>
      </c>
      <c r="E235" s="98"/>
      <c r="F235" s="100"/>
      <c r="G235" s="44">
        <f>PAIRS!J119</f>
        <v>0</v>
      </c>
      <c r="H235" s="40">
        <f>PAIRS!L119</f>
        <v>0</v>
      </c>
      <c r="I235" s="61">
        <f>PAIRS!N119</f>
        <v>0</v>
      </c>
      <c r="J235" s="94"/>
      <c r="K235" s="44">
        <f>PAIRS!Q119</f>
        <v>0</v>
      </c>
      <c r="L235" s="94"/>
      <c r="M235" s="40">
        <f>PAIRS!S119</f>
        <v>0</v>
      </c>
      <c r="N235" s="61">
        <f>PAIRS!U119</f>
        <v>0</v>
      </c>
      <c r="O235" s="94"/>
      <c r="P235" s="94"/>
      <c r="S235" s="17">
        <f>$C$117</f>
        <v>0</v>
      </c>
      <c r="T235" s="17">
        <f>IF($I$117=0,0,($G$117+$H$117+$I$117+(3*(LOOKUP($D$117,HANDICAP!$A$3:$A$165,HANDICAP!$B$3:$B$165)))))</f>
        <v>0</v>
      </c>
      <c r="U235" s="17" t="str">
        <f>$C$25</f>
        <v>Rick Yorston</v>
      </c>
      <c r="V235" s="17">
        <f>IF($N$25=0,0,($N$25+$M$25+$K$25+(3*(LOOKUP($D$25,HANDICAP!$A$3:$A$165,HANDICAP!$B$3:$B$165)))))</f>
        <v>663</v>
      </c>
      <c r="W235" s="17"/>
      <c r="X235" s="17"/>
      <c r="Y235" s="17" t="str">
        <f>$C$106</f>
        <v>Kev Hunter</v>
      </c>
      <c r="Z235" s="17">
        <f>IF($G$106=0,0,($G$106+(LOOKUP($D$106,HANDICAP!$A$3:$A$165,HANDICAP!$B$3:$B$165))))</f>
        <v>226</v>
      </c>
      <c r="AA235" s="17" t="str">
        <f>$C$81</f>
        <v>Blake Colcombe</v>
      </c>
      <c r="AB235" s="17">
        <f>IF($H$81=0,0,($H$81+(LOOKUP($D$81,HANDICAP!$A$3:$A$165,HANDICAP!$B$3:$B$165))))</f>
        <v>248</v>
      </c>
      <c r="AC235" s="17">
        <f>$C$139</f>
        <v>0</v>
      </c>
      <c r="AD235" s="17">
        <f>IF($I$139=0,0,($I$139+(LOOKUP($D$139,HANDICAP!$A$3:$A$165,HANDICAP!$B$3:$B$165))))</f>
        <v>0</v>
      </c>
      <c r="AE235" s="17">
        <f>$C$35</f>
        <v>0</v>
      </c>
      <c r="AF235" s="17">
        <f>IF($K$35=0,0,($K$35+(LOOKUP($D$35,HANDICAP!$A$3:$A$165,HANDICAP!$B$3:$B$165))))</f>
        <v>0</v>
      </c>
      <c r="AG235" s="17">
        <f>$C$144</f>
        <v>0</v>
      </c>
      <c r="AH235" s="17">
        <f>IF($M$144=0,0,($M$144+(LOOKUP($D$144,HANDICAP!$A$3:$A$165,HANDICAP!$B$3:$B$165))))</f>
        <v>0</v>
      </c>
      <c r="AI235" s="17" t="str">
        <f>$C$11</f>
        <v>Carrianne Rogers</v>
      </c>
      <c r="AJ235" s="17">
        <f>IF($N$11=0,0,($N$11+(LOOKUP($D$11,HANDICAP!$A$3:$A$165,HANDICAP!$B$3:$B$165))))</f>
        <v>225</v>
      </c>
    </row>
    <row r="236" spans="1:36" ht="12.75" customHeight="1">
      <c r="A236" s="95">
        <f>PAIRS!A120</f>
        <v>114</v>
      </c>
      <c r="B236" s="17"/>
      <c r="C236" s="41">
        <f>PAIRS!C120</f>
        <v>0</v>
      </c>
      <c r="D236" s="41">
        <f>PAIRS!D120</f>
        <v>0</v>
      </c>
      <c r="E236" s="97">
        <f>PAIRS!G120</f>
        <v>0</v>
      </c>
      <c r="F236" s="99">
        <f>PAIRS!H120</f>
        <v>0</v>
      </c>
      <c r="G236" s="63">
        <f>PAIRS!I120</f>
        <v>0</v>
      </c>
      <c r="H236" s="38">
        <f>PAIRS!K120</f>
        <v>0</v>
      </c>
      <c r="I236" s="64">
        <f>PAIRS!M120</f>
        <v>0</v>
      </c>
      <c r="J236" s="93">
        <f>PAIRS!O120</f>
        <v>0</v>
      </c>
      <c r="K236" s="63">
        <f>PAIRS!P120</f>
        <v>0</v>
      </c>
      <c r="L236" s="93"/>
      <c r="M236" s="38">
        <f>PAIRS!R120</f>
        <v>0</v>
      </c>
      <c r="N236" s="64">
        <f>PAIRS!T120</f>
        <v>0</v>
      </c>
      <c r="O236" s="93">
        <f>PAIRS!V120</f>
        <v>0</v>
      </c>
      <c r="P236" s="93">
        <f>PAIRS!W120</f>
        <v>0</v>
      </c>
      <c r="S236" s="17" t="str">
        <f>$C$128</f>
        <v>Ashley Hall</v>
      </c>
      <c r="T236" s="17">
        <f>IF($I$128=0,0,($G$128+$H$128+$I$128+(3*(LOOKUP($D$128,HANDICAP!$A$3:$A$165,HANDICAP!$B$3:$B$165)))))</f>
        <v>286</v>
      </c>
      <c r="U236" s="17">
        <f>$C$32</f>
        <v>0</v>
      </c>
      <c r="V236" s="17">
        <f>IF($N$32=0,0,($N$32+$M$32+$K$32+(3*(LOOKUP($D$32,HANDICAP!$A$3:$A$165,HANDICAP!$B$3:$B$165)))))</f>
        <v>0</v>
      </c>
      <c r="W236" s="17"/>
      <c r="X236" s="17"/>
      <c r="Y236" s="17" t="str">
        <f>$C$17</f>
        <v>Chris Smith</v>
      </c>
      <c r="Z236" s="17">
        <f>IF($G$17=0,0,($G$17+(LOOKUP($D$17,HANDICAP!$A$3:$A$165,HANDICAP!$B$3:$B$165))))</f>
        <v>254</v>
      </c>
      <c r="AA236" s="17" t="str">
        <f>$C$18</f>
        <v>Sandy Church</v>
      </c>
      <c r="AB236" s="17">
        <f>IF($H$18=0,0,($H$18+(LOOKUP($D$18,HANDICAP!$A$3:$A$165,HANDICAP!$B$3:$B$165))))</f>
        <v>206</v>
      </c>
      <c r="AC236" s="17" t="str">
        <f>$C$14</f>
        <v>Pip Wellsteed</v>
      </c>
      <c r="AD236" s="17">
        <f>IF($I$14=0,0,($I$14+(LOOKUP($D$14,HANDICAP!$A$3:$A$165,HANDICAP!$B$3:$B$165))))</f>
        <v>216</v>
      </c>
      <c r="AE236" s="17">
        <f>$C$142</f>
        <v>0</v>
      </c>
      <c r="AF236" s="17">
        <f>IF($K$142=0,0,($K$142+(LOOKUP($D$142,HANDICAP!$A$3:$A$165,HANDICAP!$B$3:$B$165))))</f>
        <v>0</v>
      </c>
      <c r="AG236" s="17" t="str">
        <f>$C$109</f>
        <v>Craig Macpherson</v>
      </c>
      <c r="AH236" s="17">
        <f>IF($M$109=0,0,($M$109+(LOOKUP($D$109,HANDICAP!$A$3:$A$165,HANDICAP!$B$3:$B$165))))</f>
        <v>229</v>
      </c>
      <c r="AI236" s="17" t="str">
        <f>$C$25</f>
        <v>Rick Yorston</v>
      </c>
      <c r="AJ236" s="17">
        <f>IF($N$25=0,0,($N$25+(LOOKUP($D$25,HANDICAP!$A$3:$A$165,HANDICAP!$B$3:$B$165))))</f>
        <v>208</v>
      </c>
    </row>
    <row r="237" spans="1:36" ht="12.75" customHeight="1">
      <c r="A237" s="96"/>
      <c r="B237" s="17"/>
      <c r="C237" s="40">
        <f>PAIRS!E120</f>
        <v>0</v>
      </c>
      <c r="D237" s="40">
        <f>PAIRS!F120</f>
        <v>0</v>
      </c>
      <c r="E237" s="98"/>
      <c r="F237" s="100"/>
      <c r="G237" s="44">
        <f>PAIRS!J120</f>
        <v>0</v>
      </c>
      <c r="H237" s="40">
        <f>PAIRS!L120</f>
        <v>0</v>
      </c>
      <c r="I237" s="61">
        <f>PAIRS!N120</f>
        <v>0</v>
      </c>
      <c r="J237" s="94"/>
      <c r="K237" s="44">
        <f>PAIRS!Q120</f>
        <v>0</v>
      </c>
      <c r="L237" s="94"/>
      <c r="M237" s="40">
        <f>PAIRS!S120</f>
        <v>0</v>
      </c>
      <c r="N237" s="61">
        <f>PAIRS!U120</f>
        <v>0</v>
      </c>
      <c r="O237" s="94"/>
      <c r="P237" s="94"/>
      <c r="S237" s="17" t="str">
        <f>$C$18</f>
        <v>Sandy Church</v>
      </c>
      <c r="T237" s="17">
        <f>IF($I$18=0,0,($G$18+$H$18+$I$18+(3*(LOOKUP($D$18,HANDICAP!$A$3:$A$165,HANDICAP!$B$3:$B$165)))))</f>
        <v>666</v>
      </c>
      <c r="U237" s="17">
        <f>$C$30</f>
        <v>0</v>
      </c>
      <c r="V237" s="17">
        <f>IF($N$30=0,0,($N$30+$M$30+$K$30+(3*(LOOKUP($D$30,HANDICAP!$A$3:$A$165,HANDICAP!$B$3:$B$165)))))</f>
        <v>0</v>
      </c>
      <c r="W237" s="17"/>
      <c r="X237" s="17"/>
      <c r="Y237" s="17">
        <f>$C$26</f>
        <v>0</v>
      </c>
      <c r="Z237" s="17">
        <f>IF($G$26=0,0,($G$26+(LOOKUP($D$26,HANDICAP!$A$3:$A$165,HANDICAP!$B$3:$B$165))))</f>
        <v>0</v>
      </c>
      <c r="AA237" s="17" t="str">
        <f>$C$25</f>
        <v>Rick Yorston</v>
      </c>
      <c r="AB237" s="17">
        <f>IF($H$25=0,0,($H$25+(LOOKUP($D$25,HANDICAP!$A$3:$A$165,HANDICAP!$B$3:$B$165))))</f>
        <v>234</v>
      </c>
      <c r="AC237" s="17">
        <f>$C$30</f>
        <v>0</v>
      </c>
      <c r="AD237" s="17">
        <f>IF($I$30=0,0,($I$30+(LOOKUP($D$30,HANDICAP!$A$3:$A$165,HANDICAP!$B$3:$B$165))))</f>
        <v>0</v>
      </c>
      <c r="AE237" s="17" t="str">
        <f>$C$65</f>
        <v>Les Keates</v>
      </c>
      <c r="AF237" s="17">
        <f>IF($K$65=0,0,($K$65+(LOOKUP($D$65,HANDICAP!$A$3:$A$165,HANDICAP!$B$3:$B$165))))</f>
        <v>174</v>
      </c>
      <c r="AG237" s="17">
        <f>$C$26</f>
        <v>0</v>
      </c>
      <c r="AH237" s="17">
        <f>IF($M$26=0,0,($M$26+(LOOKUP($D$26,HANDICAP!$A$3:$A$165,HANDICAP!$B$3:$B$165))))</f>
        <v>0</v>
      </c>
      <c r="AI237" s="17">
        <f>$C$33</f>
        <v>0</v>
      </c>
      <c r="AJ237" s="17">
        <f>IF($N$33=0,0,($N$33+(LOOKUP($D$33,HANDICAP!$A$3:$A$165,HANDICAP!$B$3:$B$165))))</f>
        <v>0</v>
      </c>
    </row>
    <row r="238" spans="1:36" ht="12.75" customHeight="1">
      <c r="A238" s="95">
        <f>PAIRS!A121</f>
        <v>115</v>
      </c>
      <c r="B238" s="17"/>
      <c r="C238" s="41">
        <f>PAIRS!C121</f>
        <v>0</v>
      </c>
      <c r="D238" s="41">
        <f>PAIRS!D121</f>
        <v>0</v>
      </c>
      <c r="E238" s="97">
        <f>PAIRS!G121</f>
        <v>0</v>
      </c>
      <c r="F238" s="99">
        <f>PAIRS!H121</f>
        <v>0</v>
      </c>
      <c r="G238" s="63">
        <f>PAIRS!I121</f>
        <v>0</v>
      </c>
      <c r="H238" s="38">
        <f>PAIRS!K121</f>
        <v>0</v>
      </c>
      <c r="I238" s="64">
        <f>PAIRS!M121</f>
        <v>0</v>
      </c>
      <c r="J238" s="93">
        <f>PAIRS!O121</f>
        <v>0</v>
      </c>
      <c r="K238" s="63">
        <f>PAIRS!P121</f>
        <v>0</v>
      </c>
      <c r="L238" s="93"/>
      <c r="M238" s="38">
        <f>PAIRS!R121</f>
        <v>0</v>
      </c>
      <c r="N238" s="64">
        <f>PAIRS!T121</f>
        <v>0</v>
      </c>
      <c r="O238" s="93">
        <f>PAIRS!V121</f>
        <v>0</v>
      </c>
      <c r="P238" s="93">
        <f>PAIRS!W121</f>
        <v>0</v>
      </c>
      <c r="S238" s="17">
        <f>$C$57</f>
        <v>0</v>
      </c>
      <c r="T238" s="17">
        <f>IF($I$57=0,0,($G$57+$H$57+$I$57+(3*(LOOKUP($D$57,HANDICAP!$A$3:$A$165,HANDICAP!$B$3:$B$165)))))</f>
        <v>0</v>
      </c>
      <c r="U238" s="17" t="str">
        <f>$C$48</f>
        <v>Ashton Newton</v>
      </c>
      <c r="V238" s="17">
        <f>IF($N$48=0,0,($N$48+$M$48+$K$48+(3*(LOOKUP($D$48,HANDICAP!$A$3:$A$165,HANDICAP!$B$3:$B$165)))))</f>
        <v>632</v>
      </c>
      <c r="W238" s="17"/>
      <c r="X238" s="17"/>
      <c r="Y238" s="17">
        <f>$C$117</f>
        <v>0</v>
      </c>
      <c r="Z238" s="17">
        <f>IF($G$117=0,0,($G$117+(LOOKUP($D$117,HANDICAP!$A$3:$A$165,HANDICAP!$B$3:$B$165))))</f>
        <v>0</v>
      </c>
      <c r="AA238" s="17" t="str">
        <f>$C$39</f>
        <v>Julie Crisp</v>
      </c>
      <c r="AB238" s="17">
        <f>IF($H$39=0,0,($H$39+(LOOKUP($D$39,HANDICAP!$A$3:$A$165,HANDICAP!$B$3:$B$165))))</f>
        <v>178</v>
      </c>
      <c r="AC238" s="17" t="str">
        <f>$C$37</f>
        <v>Mike Williams</v>
      </c>
      <c r="AD238" s="17">
        <f>IF($I$37=0,0,($I$37+(LOOKUP($D$37,HANDICAP!$A$3:$A$165,HANDICAP!$B$3:$B$165))))</f>
        <v>183</v>
      </c>
      <c r="AE238" s="17" t="str">
        <f>$C$74</f>
        <v>Pete Bice</v>
      </c>
      <c r="AF238" s="17">
        <f>IF($K$74=0,0,($K$74+(LOOKUP($D$74,HANDICAP!$A$3:$A$165,HANDICAP!$B$3:$B$165))))</f>
        <v>262</v>
      </c>
      <c r="AG238" s="17" t="str">
        <f>$C$55</f>
        <v>Shane Burton Williams</v>
      </c>
      <c r="AH238" s="17">
        <f>IF($M$55=0,0,($M$55+(LOOKUP($D$55,HANDICAP!$A$3:$A$165,HANDICAP!$B$3:$B$165))))</f>
        <v>216</v>
      </c>
      <c r="AI238" s="17">
        <f>$C$61</f>
        <v>0</v>
      </c>
      <c r="AJ238" s="17">
        <f>IF($N$61=0,0,($N$61+(LOOKUP($D$61,HANDICAP!$A$3:$A$165,HANDICAP!$B$3:$B$165))))</f>
        <v>0</v>
      </c>
    </row>
    <row r="239" spans="1:36" ht="12.75" customHeight="1">
      <c r="A239" s="96"/>
      <c r="B239" s="17"/>
      <c r="C239" s="40">
        <f>PAIRS!E121</f>
        <v>0</v>
      </c>
      <c r="D239" s="40">
        <f>PAIRS!F121</f>
        <v>0</v>
      </c>
      <c r="E239" s="98"/>
      <c r="F239" s="100"/>
      <c r="G239" s="44">
        <f>PAIRS!J121</f>
        <v>0</v>
      </c>
      <c r="H239" s="40">
        <f>PAIRS!L121</f>
        <v>0</v>
      </c>
      <c r="I239" s="61">
        <f>PAIRS!N121</f>
        <v>0</v>
      </c>
      <c r="J239" s="94"/>
      <c r="K239" s="44">
        <f>PAIRS!Q121</f>
        <v>0</v>
      </c>
      <c r="L239" s="94"/>
      <c r="M239" s="40">
        <f>PAIRS!S121</f>
        <v>0</v>
      </c>
      <c r="N239" s="61">
        <f>PAIRS!U121</f>
        <v>0</v>
      </c>
      <c r="O239" s="94"/>
      <c r="P239" s="94"/>
      <c r="S239" s="17" t="str">
        <f>$C$23</f>
        <v>James Baker</v>
      </c>
      <c r="T239" s="17">
        <f>IF($I$23=0,0,($G$23+$H$23+$I$23+(3*(LOOKUP($D$23,HANDICAP!$A$3:$A$165,HANDICAP!$B$3:$B$165)))))</f>
        <v>767</v>
      </c>
      <c r="U239" s="17" t="str">
        <f>$C$23</f>
        <v>James Baker</v>
      </c>
      <c r="V239" s="17">
        <f>IF($N$23=0,0,($N$23+$M$23+$K$23+(3*(LOOKUP($D$23,HANDICAP!$A$3:$A$165,HANDICAP!$B$3:$B$165)))))</f>
        <v>657</v>
      </c>
      <c r="W239" s="17"/>
      <c r="X239" s="17"/>
      <c r="Y239" s="17">
        <f>$C$58</f>
        <v>0</v>
      </c>
      <c r="Z239" s="17">
        <f>IF($G$58=0,0,($G$58+(LOOKUP($D$58,HANDICAP!$A$3:$A$165,HANDICAP!$B$3:$B$165))))</f>
        <v>0</v>
      </c>
      <c r="AA239" s="17" t="str">
        <f>$C$12</f>
        <v>Craig MacPherson</v>
      </c>
      <c r="AB239" s="17">
        <f>IF($H$12=0,0,($H$12+(LOOKUP($D$12,HANDICAP!$A$3:$A$165,HANDICAP!$B$3:$B$165))))</f>
        <v>200</v>
      </c>
      <c r="AC239" s="17">
        <f>$C$26</f>
        <v>0</v>
      </c>
      <c r="AD239" s="17">
        <f>IF($I$26=0,0,($I$26+(LOOKUP($D$26,HANDICAP!$A$3:$A$165,HANDICAP!$B$3:$B$165))))</f>
        <v>0</v>
      </c>
      <c r="AE239" s="17" t="str">
        <f>$C$93</f>
        <v>James Baker</v>
      </c>
      <c r="AF239" s="17">
        <f>IF($K$93=0,0,($K$93+(LOOKUP($D$93,HANDICAP!$A$3:$A$165,HANDICAP!$B$3:$B$165))))</f>
        <v>189</v>
      </c>
      <c r="AG239" s="17">
        <f>$C$33</f>
        <v>0</v>
      </c>
      <c r="AH239" s="17">
        <f>IF($M$33=0,0,($M$33+(LOOKUP($D$33,HANDICAP!$A$3:$A$165,HANDICAP!$B$3:$B$165))))</f>
        <v>0</v>
      </c>
      <c r="AI239" s="17" t="str">
        <f>$C$76</f>
        <v>Steve Gill</v>
      </c>
      <c r="AJ239" s="17">
        <f>IF($N$76=0,0,($N$76+(LOOKUP($D$76,HANDICAP!$A$3:$A$165,HANDICAP!$B$3:$B$165))))</f>
        <v>199</v>
      </c>
    </row>
    <row r="240" spans="1:36" ht="12.75" customHeight="1">
      <c r="A240" s="95">
        <f>PAIRS!A122</f>
        <v>116</v>
      </c>
      <c r="B240" s="17"/>
      <c r="C240" s="41">
        <f>PAIRS!C122</f>
        <v>0</v>
      </c>
      <c r="D240" s="41">
        <f>PAIRS!D122</f>
        <v>0</v>
      </c>
      <c r="E240" s="97">
        <f>PAIRS!G122</f>
        <v>0</v>
      </c>
      <c r="F240" s="99">
        <f>PAIRS!H122</f>
        <v>0</v>
      </c>
      <c r="G240" s="63">
        <f>PAIRS!I122</f>
        <v>0</v>
      </c>
      <c r="H240" s="38">
        <f>PAIRS!K122</f>
        <v>0</v>
      </c>
      <c r="I240" s="64">
        <f>PAIRS!M122</f>
        <v>0</v>
      </c>
      <c r="J240" s="93">
        <f>PAIRS!O122</f>
        <v>0</v>
      </c>
      <c r="K240" s="63">
        <f>PAIRS!P122</f>
        <v>0</v>
      </c>
      <c r="L240" s="93"/>
      <c r="M240" s="38">
        <f>PAIRS!R122</f>
        <v>0</v>
      </c>
      <c r="N240" s="64">
        <f>PAIRS!T122</f>
        <v>0</v>
      </c>
      <c r="O240" s="93">
        <f>PAIRS!V122</f>
        <v>0</v>
      </c>
      <c r="P240" s="93">
        <f>PAIRS!W122</f>
        <v>0</v>
      </c>
      <c r="S240" s="17">
        <f>$C$26</f>
        <v>0</v>
      </c>
      <c r="T240" s="17">
        <f>IF($I$26=0,0,($G$26+$H$26+$I$26+(3*(LOOKUP($D$26,HANDICAP!$A$3:$A$165,HANDICAP!$B$3:$B$165)))))</f>
        <v>0</v>
      </c>
      <c r="U240" s="17" t="str">
        <f>$C$24</f>
        <v>Ade French</v>
      </c>
      <c r="V240" s="17">
        <f>IF($N$24=0,0,($N$24+$M$24+$K$24+(3*(LOOKUP($D$24,HANDICAP!$A$3:$A$165,HANDICAP!$B$3:$B$165)))))</f>
        <v>628</v>
      </c>
      <c r="W240" s="17"/>
      <c r="X240" s="17"/>
      <c r="Y240" s="17" t="str">
        <f>$C$37</f>
        <v>Mike Williams</v>
      </c>
      <c r="Z240" s="17">
        <f>IF($G$37=0,0,($G$37+(LOOKUP($D$37,HANDICAP!$A$3:$A$165,HANDICAP!$B$3:$B$165))))</f>
        <v>233</v>
      </c>
      <c r="AA240" s="17">
        <f>$C$27</f>
        <v>0</v>
      </c>
      <c r="AB240" s="17">
        <f>IF($H$27=0,0,($H$27+(LOOKUP($D$27,HANDICAP!$A$3:$A$165,HANDICAP!$B$3:$B$165))))</f>
        <v>0</v>
      </c>
      <c r="AC240" s="17" t="str">
        <f>$C$40</f>
        <v>Des Harding</v>
      </c>
      <c r="AD240" s="17">
        <f>IF($I$40=0,0,($I$40+(LOOKUP($D$40,HANDICAP!$A$3:$A$165,HANDICAP!$B$3:$B$165))))</f>
        <v>214</v>
      </c>
      <c r="AE240" s="17">
        <f>$C$117</f>
        <v>0</v>
      </c>
      <c r="AF240" s="17">
        <f>IF($K$117=0,0,($K$117+(LOOKUP($D$117,HANDICAP!$A$3:$A$165,HANDICAP!$B$3:$B$165))))</f>
        <v>0</v>
      </c>
      <c r="AG240" s="17">
        <f>$C$56</f>
        <v>0</v>
      </c>
      <c r="AH240" s="17">
        <f>IF($M$56=0,0,($M$56+(LOOKUP($D$56,HANDICAP!$A$3:$A$165,HANDICAP!$B$3:$B$165))))</f>
        <v>0</v>
      </c>
      <c r="AI240" s="17" t="str">
        <f>$C$72</f>
        <v>Rick Collins</v>
      </c>
      <c r="AJ240" s="17">
        <f>IF($N$72=0,0,($N$72+(LOOKUP($D$72,HANDICAP!$A$3:$A$165,HANDICAP!$B$3:$B$165))))</f>
        <v>229</v>
      </c>
    </row>
    <row r="241" spans="1:36" ht="12.75" customHeight="1">
      <c r="A241" s="96"/>
      <c r="B241" s="17"/>
      <c r="C241" s="40">
        <f>PAIRS!E122</f>
        <v>0</v>
      </c>
      <c r="D241" s="40">
        <f>PAIRS!F122</f>
        <v>0</v>
      </c>
      <c r="E241" s="98"/>
      <c r="F241" s="100"/>
      <c r="G241" s="44">
        <f>PAIRS!J122</f>
        <v>0</v>
      </c>
      <c r="H241" s="40">
        <f>PAIRS!L122</f>
        <v>0</v>
      </c>
      <c r="I241" s="61">
        <f>PAIRS!N122</f>
        <v>0</v>
      </c>
      <c r="J241" s="94"/>
      <c r="K241" s="44">
        <f>PAIRS!Q122</f>
        <v>0</v>
      </c>
      <c r="L241" s="94"/>
      <c r="M241" s="40">
        <f>PAIRS!S122</f>
        <v>0</v>
      </c>
      <c r="N241" s="61">
        <f>PAIRS!U122</f>
        <v>0</v>
      </c>
      <c r="O241" s="94"/>
      <c r="P241" s="94"/>
      <c r="S241" s="17" t="str">
        <f>$C$48</f>
        <v>Ashton Newton</v>
      </c>
      <c r="T241" s="17">
        <f>IF($I$48=0,0,($G$48+$H$48+$I$48+(3*(LOOKUP($D$48,HANDICAP!$A$3:$A$165,HANDICAP!$B$3:$B$165)))))</f>
        <v>684</v>
      </c>
      <c r="U241" s="17" t="str">
        <f>$C$15</f>
        <v>Dave Wellsteed</v>
      </c>
      <c r="V241" s="17">
        <f>IF($N$15=0,0,($N$15+$M$15+$K$15+(3*(LOOKUP($D$15,HANDICAP!$A$3:$A$165,HANDICAP!$B$3:$B$165)))))</f>
        <v>691</v>
      </c>
      <c r="W241" s="17"/>
      <c r="X241" s="17"/>
      <c r="Y241" s="17" t="str">
        <f>$C$110</f>
        <v>Matthew Penny</v>
      </c>
      <c r="Z241" s="17">
        <f>IF($G$110=0,0,($G$110+(LOOKUP($D$110,HANDICAP!$A$3:$A$165,HANDICAP!$B$3:$B$165))))</f>
        <v>192</v>
      </c>
      <c r="AA241" s="17" t="str">
        <f>$C$128</f>
        <v>Ashley Hall</v>
      </c>
      <c r="AB241" s="17">
        <f>IF($H$128=0,0,($H$128+(LOOKUP($D$128,HANDICAP!$A$3:$A$165,HANDICAP!$B$3:$B$165))))</f>
        <v>77</v>
      </c>
      <c r="AC241" s="17" t="str">
        <f>$C$47</f>
        <v>Martin Maybrey</v>
      </c>
      <c r="AD241" s="17">
        <f>IF($I$47=0,0,($I$47+(LOOKUP($D$47,HANDICAP!$A$3:$A$165,HANDICAP!$B$3:$B$165))))</f>
        <v>195</v>
      </c>
      <c r="AE241" s="17" t="str">
        <f>$C$133</f>
        <v>Carrianne Rogers</v>
      </c>
      <c r="AF241" s="17">
        <f>IF($K$133=0,0,($K$133+(LOOKUP($D$133,HANDICAP!$A$3:$A$165,HANDICAP!$B$3:$B$165))))</f>
        <v>281</v>
      </c>
      <c r="AG241" s="17">
        <f>$C$134</f>
        <v>0</v>
      </c>
      <c r="AH241" s="17">
        <f>IF($M$134=0,0,($M$134+(LOOKUP($D$134,HANDICAP!$A$3:$A$165,HANDICAP!$B$3:$B$165))))</f>
        <v>0</v>
      </c>
      <c r="AI241" s="17" t="str">
        <f>$C$40</f>
        <v>Des Harding</v>
      </c>
      <c r="AJ241" s="17">
        <f>IF($N$40=0,0,($N$40+(LOOKUP($D$40,HANDICAP!$A$3:$A$165,HANDICAP!$B$3:$B$165))))</f>
        <v>255</v>
      </c>
    </row>
    <row r="242" spans="1:36" ht="12.75" customHeight="1">
      <c r="A242" s="95">
        <f>PAIRS!A123</f>
        <v>117</v>
      </c>
      <c r="B242" s="17"/>
      <c r="C242" s="41">
        <f>PAIRS!C123</f>
        <v>0</v>
      </c>
      <c r="D242" s="41">
        <f>PAIRS!D123</f>
        <v>0</v>
      </c>
      <c r="E242" s="97">
        <f>PAIRS!G123</f>
        <v>0</v>
      </c>
      <c r="F242" s="99">
        <f>PAIRS!H123</f>
        <v>0</v>
      </c>
      <c r="G242" s="63">
        <f>PAIRS!I123</f>
        <v>0</v>
      </c>
      <c r="H242" s="38">
        <f>PAIRS!K123</f>
        <v>0</v>
      </c>
      <c r="I242" s="64">
        <f>PAIRS!M123</f>
        <v>0</v>
      </c>
      <c r="J242" s="93">
        <f>PAIRS!O123</f>
        <v>0</v>
      </c>
      <c r="K242" s="63">
        <f>PAIRS!P123</f>
        <v>0</v>
      </c>
      <c r="L242" s="93"/>
      <c r="M242" s="38">
        <f>PAIRS!R123</f>
        <v>0</v>
      </c>
      <c r="N242" s="64">
        <f>PAIRS!T123</f>
        <v>0</v>
      </c>
      <c r="O242" s="93">
        <f>PAIRS!V123</f>
        <v>0</v>
      </c>
      <c r="P242" s="93">
        <f>PAIRS!W123</f>
        <v>0</v>
      </c>
      <c r="S242" s="17" t="str">
        <f>$C$24</f>
        <v>Ade French</v>
      </c>
      <c r="T242" s="17">
        <f>IF($I$24=0,0,($G$24+$H$24+$I$24+(3*(LOOKUP($D$24,HANDICAP!$A$3:$A$165,HANDICAP!$B$3:$B$165)))))</f>
        <v>641</v>
      </c>
      <c r="U242" s="17" t="str">
        <f>$C$93</f>
        <v>James Baker</v>
      </c>
      <c r="V242" s="17">
        <f>IF($N$93=0,0,($N$93+$M$93+$K$93+(3*(LOOKUP($D$93,HANDICAP!$A$3:$A$165,HANDICAP!$B$3:$B$165)))))</f>
        <v>664</v>
      </c>
      <c r="W242" s="17"/>
      <c r="X242" s="17"/>
      <c r="Y242" s="17" t="str">
        <f>$C$53</f>
        <v>Pip Wellsteed</v>
      </c>
      <c r="Z242" s="17">
        <f>IF($G$53=0,0,($G$53+(LOOKUP($D$53,HANDICAP!$A$3:$A$165,HANDICAP!$B$3:$B$165))))</f>
        <v>235</v>
      </c>
      <c r="AA242" s="17">
        <f>$C$134</f>
        <v>0</v>
      </c>
      <c r="AB242" s="17">
        <f>IF($H$134=0,0,($H$134+(LOOKUP($D$134,HANDICAP!$A$3:$A$165,HANDICAP!$B$3:$B$165))))</f>
        <v>0</v>
      </c>
      <c r="AC242" s="17" t="str">
        <f>$C$44</f>
        <v>Dave Connor</v>
      </c>
      <c r="AD242" s="17">
        <f>IF($I$44=0,0,($I$44+(LOOKUP($D$44,HANDICAP!$A$3:$A$165,HANDICAP!$B$3:$B$165))))</f>
        <v>262</v>
      </c>
      <c r="AE242" s="17" t="str">
        <f>$C$21</f>
        <v>Derrick Jephcott</v>
      </c>
      <c r="AF242" s="17">
        <f>IF($K$21=0,0,($K$21+(LOOKUP($D$21,HANDICAP!$A$3:$A$165,HANDICAP!$B$3:$B$165))))</f>
        <v>205</v>
      </c>
      <c r="AG242" s="17">
        <f>$C$63</f>
        <v>0</v>
      </c>
      <c r="AH242" s="17">
        <f>IF($M$63=0,0,($M$63+(LOOKUP($D$63,HANDICAP!$A$3:$A$165,HANDICAP!$B$3:$B$165))))</f>
        <v>0</v>
      </c>
      <c r="AI242" s="17" t="str">
        <f>$C$16</f>
        <v>Daz Fisher</v>
      </c>
      <c r="AJ242" s="17">
        <f>IF($N$16=0,0,($N$16+(LOOKUP($D$16,HANDICAP!$A$3:$A$165,HANDICAP!$B$3:$B$165))))</f>
        <v>235</v>
      </c>
    </row>
    <row r="243" spans="1:36" ht="12.75" customHeight="1">
      <c r="A243" s="96"/>
      <c r="B243" s="17"/>
      <c r="C243" s="40">
        <f>PAIRS!E123</f>
        <v>0</v>
      </c>
      <c r="D243" s="40">
        <f>PAIRS!F123</f>
        <v>0</v>
      </c>
      <c r="E243" s="98"/>
      <c r="F243" s="100"/>
      <c r="G243" s="44">
        <f>PAIRS!J123</f>
        <v>0</v>
      </c>
      <c r="H243" s="40">
        <f>PAIRS!L123</f>
        <v>0</v>
      </c>
      <c r="I243" s="61">
        <f>PAIRS!N123</f>
        <v>0</v>
      </c>
      <c r="J243" s="94"/>
      <c r="K243" s="44">
        <f>PAIRS!Q123</f>
        <v>0</v>
      </c>
      <c r="L243" s="94"/>
      <c r="M243" s="40">
        <f>PAIRS!S123</f>
        <v>0</v>
      </c>
      <c r="N243" s="61">
        <f>PAIRS!U123</f>
        <v>0</v>
      </c>
      <c r="O243" s="94"/>
      <c r="P243" s="94"/>
      <c r="S243" s="17" t="str">
        <f>$C$68</f>
        <v>Gareth Roberts</v>
      </c>
      <c r="T243" s="17">
        <f>IF($I$68=0,0,($G$68+$H$68+$I$68+(3*(LOOKUP($D$68,HANDICAP!$A$3:$A$165,HANDICAP!$B$3:$B$165)))))</f>
        <v>752</v>
      </c>
      <c r="U243" s="17" t="str">
        <f>$C$42</f>
        <v>Homour Joseph</v>
      </c>
      <c r="V243" s="17">
        <f>IF($N$42=0,0,($N$42+$M$42+$K$42+(3*(LOOKUP($D$42,HANDICAP!$A$3:$A$165,HANDICAP!$B$3:$B$165)))))</f>
        <v>649</v>
      </c>
      <c r="W243" s="17"/>
      <c r="X243" s="17"/>
      <c r="Y243" s="17">
        <f>$C$28</f>
        <v>0</v>
      </c>
      <c r="Z243" s="17">
        <f>IF($G$28=0,0,($G$28+(LOOKUP($D$28,HANDICAP!$A$3:$A$165,HANDICAP!$B$3:$B$165))))</f>
        <v>0</v>
      </c>
      <c r="AA243" s="17" t="str">
        <f>$C$17</f>
        <v>Chris Smith</v>
      </c>
      <c r="AB243" s="17">
        <f>IF($H$17=0,0,($H$17+(LOOKUP($D$17,HANDICAP!$A$3:$A$165,HANDICAP!$B$3:$B$165))))</f>
        <v>222</v>
      </c>
      <c r="AC243" s="17" t="str">
        <f>$C$10</f>
        <v>Kay Rogers</v>
      </c>
      <c r="AD243" s="17">
        <f>IF($I$10=0,0,($I$10+(LOOKUP($D$10,HANDICAP!$A$3:$A$165,HANDICAP!$B$3:$B$165))))</f>
        <v>204</v>
      </c>
      <c r="AE243" s="17" t="str">
        <f>$C$48</f>
        <v>Ashton Newton</v>
      </c>
      <c r="AF243" s="17">
        <f>IF($K$48=0,0,($K$48+(LOOKUP($D$48,HANDICAP!$A$3:$A$165,HANDICAP!$B$3:$B$165))))</f>
        <v>197</v>
      </c>
      <c r="AG243" s="17" t="str">
        <f>$C$18</f>
        <v>Sandy Church</v>
      </c>
      <c r="AH243" s="17">
        <f>IF($M$18=0,0,($M$18+(LOOKUP($D$18,HANDICAP!$A$3:$A$165,HANDICAP!$B$3:$B$165))))</f>
        <v>244</v>
      </c>
      <c r="AI243" s="17" t="str">
        <f>$C$18</f>
        <v>Sandy Church</v>
      </c>
      <c r="AJ243" s="17">
        <f>IF($N$18=0,0,($N$18+(LOOKUP($D$18,HANDICAP!$A$3:$A$165,HANDICAP!$B$3:$B$165))))</f>
        <v>156</v>
      </c>
    </row>
    <row r="244" spans="1:36" ht="12.75" customHeight="1">
      <c r="A244" s="95">
        <f>PAIRS!A124</f>
        <v>118</v>
      </c>
      <c r="B244" s="17"/>
      <c r="C244" s="41">
        <f>PAIRS!C124</f>
        <v>0</v>
      </c>
      <c r="D244" s="41">
        <f>PAIRS!D124</f>
        <v>0</v>
      </c>
      <c r="E244" s="97">
        <f>PAIRS!G124</f>
        <v>0</v>
      </c>
      <c r="F244" s="99">
        <f>PAIRS!H124</f>
        <v>0</v>
      </c>
      <c r="G244" s="63">
        <f>PAIRS!I124</f>
        <v>0</v>
      </c>
      <c r="H244" s="38">
        <f>PAIRS!K124</f>
        <v>0</v>
      </c>
      <c r="I244" s="64">
        <f>PAIRS!M124</f>
        <v>0</v>
      </c>
      <c r="J244" s="93">
        <f>PAIRS!O124</f>
        <v>0</v>
      </c>
      <c r="K244" s="63">
        <f>PAIRS!P124</f>
        <v>0</v>
      </c>
      <c r="L244" s="93"/>
      <c r="M244" s="38">
        <f>PAIRS!R124</f>
        <v>0</v>
      </c>
      <c r="N244" s="64">
        <f>PAIRS!T124</f>
        <v>0</v>
      </c>
      <c r="O244" s="93">
        <f>PAIRS!V124</f>
        <v>0</v>
      </c>
      <c r="P244" s="93">
        <f>PAIRS!W124</f>
        <v>0</v>
      </c>
      <c r="S244" s="17">
        <f>$C$27</f>
        <v>0</v>
      </c>
      <c r="T244" s="17">
        <f>IF($I$27=0,0,($G$27+$H$27+$I$27+(3*(LOOKUP($D$27,HANDICAP!$A$3:$A$165,HANDICAP!$B$3:$B$165)))))</f>
        <v>0</v>
      </c>
      <c r="U244" s="17">
        <f>$C$88</f>
        <v>0</v>
      </c>
      <c r="V244" s="17">
        <f>IF($N$88=0,0,($N$88+$M$88+$K$88+(3*(LOOKUP($D$88,HANDICAP!$A$3:$A$165,HANDICAP!$B$3:$B$165)))))</f>
        <v>0</v>
      </c>
      <c r="W244" s="17"/>
      <c r="X244" s="17"/>
      <c r="Y244" s="17" t="str">
        <f>$C$38</f>
        <v>Sharon Wylie</v>
      </c>
      <c r="Z244" s="17">
        <f>IF($G$38=0,0,($G$38+(LOOKUP($D$38,HANDICAP!$A$3:$A$165,HANDICAP!$B$3:$B$165))))</f>
        <v>188</v>
      </c>
      <c r="AA244" s="17" t="str">
        <f>$C$24</f>
        <v>Ade French</v>
      </c>
      <c r="AB244" s="17">
        <f>IF($H$24=0,0,($H$24+(LOOKUP($D$24,HANDICAP!$A$3:$A$165,HANDICAP!$B$3:$B$165))))</f>
        <v>193</v>
      </c>
      <c r="AC244" s="17" t="str">
        <f>$C$17</f>
        <v>Chris Smith</v>
      </c>
      <c r="AD244" s="17">
        <f>IF($I$17=0,0,($I$17+(LOOKUP($D$17,HANDICAP!$A$3:$A$165,HANDICAP!$B$3:$B$165))))</f>
        <v>209</v>
      </c>
      <c r="AE244" s="17">
        <f>$C$59</f>
        <v>0</v>
      </c>
      <c r="AF244" s="17">
        <f>IF($K$59=0,0,($K$59+(LOOKUP($D$59,HANDICAP!$A$3:$A$165,HANDICAP!$B$3:$B$165))))</f>
        <v>0</v>
      </c>
      <c r="AG244" s="17" t="str">
        <f>$C$38</f>
        <v>Sharon Wylie</v>
      </c>
      <c r="AH244" s="17">
        <f>IF($M$38=0,0,($M$38+(LOOKUP($D$38,HANDICAP!$A$3:$A$165,HANDICAP!$B$3:$B$165))))</f>
        <v>196</v>
      </c>
      <c r="AI244" s="17">
        <f>$C$32</f>
        <v>0</v>
      </c>
      <c r="AJ244" s="17">
        <f>IF($N$32=0,0,($N$32+(LOOKUP($D$32,HANDICAP!$A$3:$A$165,HANDICAP!$B$3:$B$165))))</f>
        <v>0</v>
      </c>
    </row>
    <row r="245" spans="1:36" ht="12.75" customHeight="1">
      <c r="A245" s="96"/>
      <c r="B245" s="17"/>
      <c r="C245" s="40">
        <f>PAIRS!E124</f>
        <v>0</v>
      </c>
      <c r="D245" s="40">
        <f>PAIRS!F124</f>
        <v>0</v>
      </c>
      <c r="E245" s="98"/>
      <c r="F245" s="100"/>
      <c r="G245" s="44">
        <f>PAIRS!J124</f>
        <v>0</v>
      </c>
      <c r="H245" s="40">
        <f>PAIRS!L124</f>
        <v>0</v>
      </c>
      <c r="I245" s="61">
        <f>PAIRS!N124</f>
        <v>0</v>
      </c>
      <c r="J245" s="94"/>
      <c r="K245" s="44">
        <f>PAIRS!Q124</f>
        <v>0</v>
      </c>
      <c r="L245" s="94"/>
      <c r="M245" s="40">
        <f>PAIRS!S124</f>
        <v>0</v>
      </c>
      <c r="N245" s="61">
        <f>PAIRS!U124</f>
        <v>0</v>
      </c>
      <c r="O245" s="94"/>
      <c r="P245" s="94"/>
      <c r="S245" s="17">
        <f>$C$32</f>
        <v>0</v>
      </c>
      <c r="T245" s="17">
        <f>IF($I$32=0,0,($G$32+$H$32+$I$32+(3*(LOOKUP($D$32,HANDICAP!$A$3:$A$165,HANDICAP!$B$3:$B$165)))))</f>
        <v>0</v>
      </c>
      <c r="U245" s="17" t="str">
        <f>$C$12</f>
        <v>Craig MacPherson</v>
      </c>
      <c r="V245" s="17">
        <f>IF($N$12=0,0,($N$12+$M$12+$K$12+(3*(LOOKUP($D$12,HANDICAP!$A$3:$A$165,HANDICAP!$B$3:$B$165)))))</f>
        <v>686</v>
      </c>
      <c r="W245" s="17"/>
      <c r="X245" s="17"/>
      <c r="Y245" s="17" t="str">
        <f>$C$19</f>
        <v>Hazel Adams</v>
      </c>
      <c r="Z245" s="17">
        <f>IF($G$19=0,0,($G$19+(LOOKUP($D$19,HANDICAP!$A$3:$A$165,HANDICAP!$B$3:$B$165))))</f>
        <v>219</v>
      </c>
      <c r="AA245" s="17" t="str">
        <f>$C$44</f>
        <v>Dave Connor</v>
      </c>
      <c r="AB245" s="17">
        <f>IF($H$44=0,0,($H$44+(LOOKUP($D$44,HANDICAP!$A$3:$A$165,HANDICAP!$B$3:$B$165))))</f>
        <v>252</v>
      </c>
      <c r="AC245" s="17" t="str">
        <f>$C$15</f>
        <v>Dave Wellsteed</v>
      </c>
      <c r="AD245" s="17">
        <f>IF($I$15=0,0,($I$15+(LOOKUP($D$15,HANDICAP!$A$3:$A$165,HANDICAP!$B$3:$B$165))))</f>
        <v>248</v>
      </c>
      <c r="AE245" s="17" t="str">
        <f>$C$14</f>
        <v>Pip Wellsteed</v>
      </c>
      <c r="AF245" s="17">
        <f>IF($K$14=0,0,($K$14+(LOOKUP($D$14,HANDICAP!$A$3:$A$165,HANDICAP!$B$3:$B$165))))</f>
        <v>239</v>
      </c>
      <c r="AG245" s="17" t="str">
        <f>$C$16</f>
        <v>Daz Fisher</v>
      </c>
      <c r="AH245" s="17">
        <f>IF($M$16=0,0,($M$16+(LOOKUP($D$16,HANDICAP!$A$3:$A$165,HANDICAP!$B$3:$B$165))))</f>
        <v>231</v>
      </c>
      <c r="AI245" s="17" t="str">
        <f>$C$42</f>
        <v>Homour Joseph</v>
      </c>
      <c r="AJ245" s="17">
        <f>IF($N$42=0,0,($N$42+(LOOKUP($D$42,HANDICAP!$A$3:$A$165,HANDICAP!$B$3:$B$165))))</f>
        <v>199</v>
      </c>
    </row>
    <row r="246" spans="1:36" ht="12.75" customHeight="1">
      <c r="A246" s="95">
        <f>PAIRS!A125</f>
        <v>119</v>
      </c>
      <c r="B246" s="17"/>
      <c r="C246" s="41">
        <f>PAIRS!C125</f>
        <v>0</v>
      </c>
      <c r="D246" s="41">
        <f>PAIRS!D125</f>
        <v>0</v>
      </c>
      <c r="E246" s="97">
        <f>PAIRS!G125</f>
        <v>0</v>
      </c>
      <c r="F246" s="99">
        <f>PAIRS!H125</f>
        <v>0</v>
      </c>
      <c r="G246" s="63">
        <f>PAIRS!I125</f>
        <v>0</v>
      </c>
      <c r="H246" s="38">
        <f>PAIRS!K125</f>
        <v>0</v>
      </c>
      <c r="I246" s="64">
        <f>PAIRS!M125</f>
        <v>0</v>
      </c>
      <c r="J246" s="93">
        <f>PAIRS!O125</f>
        <v>0</v>
      </c>
      <c r="K246" s="63">
        <f>PAIRS!P125</f>
        <v>0</v>
      </c>
      <c r="L246" s="93"/>
      <c r="M246" s="38">
        <f>PAIRS!R125</f>
        <v>0</v>
      </c>
      <c r="N246" s="64">
        <f>PAIRS!T125</f>
        <v>0</v>
      </c>
      <c r="O246" s="93">
        <f>PAIRS!V125</f>
        <v>0</v>
      </c>
      <c r="P246" s="93">
        <f>PAIRS!W125</f>
        <v>0</v>
      </c>
      <c r="S246" s="17" t="str">
        <f>$C$17</f>
        <v>Chris Smith</v>
      </c>
      <c r="T246" s="17">
        <f>IF($I$17=0,0,($G$17+$H$17+$I$17+(3*(LOOKUP($D$17,HANDICAP!$A$3:$A$165,HANDICAP!$B$3:$B$165)))))</f>
        <v>685</v>
      </c>
      <c r="U246" s="17" t="str">
        <f>$C$44</f>
        <v>Dave Connor</v>
      </c>
      <c r="V246" s="17">
        <f>IF($N$44=0,0,($N$44+$M$44+$K$44+(3*(LOOKUP($D$44,HANDICAP!$A$3:$A$165,HANDICAP!$B$3:$B$165)))))</f>
        <v>625</v>
      </c>
      <c r="W246" s="17"/>
      <c r="X246" s="17"/>
      <c r="Y246" s="17">
        <f>$C$35</f>
        <v>0</v>
      </c>
      <c r="Z246" s="17">
        <f>IF($G$35=0,0,($G$35+(LOOKUP($D$35,HANDICAP!$A$3:$A$165,HANDICAP!$B$3:$B$165))))</f>
        <v>0</v>
      </c>
      <c r="AA246" s="17" t="str">
        <f>$C$47</f>
        <v>Martin Maybrey</v>
      </c>
      <c r="AB246" s="17">
        <f>IF($H$47=0,0,($H$47+(LOOKUP($D$47,HANDICAP!$A$3:$A$165,HANDICAP!$B$3:$B$165))))</f>
        <v>198</v>
      </c>
      <c r="AC246" s="17">
        <f>$C$63</f>
        <v>0</v>
      </c>
      <c r="AD246" s="17">
        <f>IF($I$63=0,0,($I$63+(LOOKUP($D$63,HANDICAP!$A$3:$A$165,HANDICAP!$B$3:$B$165))))</f>
        <v>0</v>
      </c>
      <c r="AE246" s="17" t="str">
        <f>$C$153</f>
        <v>Derek Crisp</v>
      </c>
      <c r="AF246" s="17">
        <f>IF($K$153=0,0,($K$153+(LOOKUP($D$153,HANDICAP!$A$3:$A$165,HANDICAP!$B$3:$B$165))))</f>
        <v>214</v>
      </c>
      <c r="AG246" s="17">
        <f>$C$88</f>
        <v>0</v>
      </c>
      <c r="AH246" s="17">
        <f>IF($M$88=0,0,($M$88+(LOOKUP($D$88,HANDICAP!$A$3:$A$165,HANDICAP!$B$3:$B$165))))</f>
        <v>0</v>
      </c>
      <c r="AI246" s="17" t="str">
        <f>$C$50</f>
        <v>Dave Chapman</v>
      </c>
      <c r="AJ246" s="17">
        <f>IF($N$50=0,0,($N$50+(LOOKUP($D$50,HANDICAP!$A$3:$A$165,HANDICAP!$B$3:$B$165))))</f>
        <v>240</v>
      </c>
    </row>
    <row r="247" spans="1:36" ht="12.75" customHeight="1">
      <c r="A247" s="96"/>
      <c r="B247" s="17"/>
      <c r="C247" s="40">
        <f>PAIRS!E125</f>
        <v>0</v>
      </c>
      <c r="D247" s="40">
        <f>PAIRS!F125</f>
        <v>0</v>
      </c>
      <c r="E247" s="98"/>
      <c r="F247" s="100"/>
      <c r="G247" s="44">
        <f>PAIRS!J125</f>
        <v>0</v>
      </c>
      <c r="H247" s="40">
        <f>PAIRS!L125</f>
        <v>0</v>
      </c>
      <c r="I247" s="61">
        <f>PAIRS!N125</f>
        <v>0</v>
      </c>
      <c r="J247" s="94"/>
      <c r="K247" s="44">
        <f>PAIRS!Q125</f>
        <v>0</v>
      </c>
      <c r="L247" s="94"/>
      <c r="M247" s="40">
        <f>PAIRS!S125</f>
        <v>0</v>
      </c>
      <c r="N247" s="61">
        <f>PAIRS!U125</f>
        <v>0</v>
      </c>
      <c r="O247" s="94"/>
      <c r="P247" s="94"/>
      <c r="S247" s="17">
        <f>$C$28</f>
        <v>0</v>
      </c>
      <c r="T247" s="17">
        <f>IF($I$28=0,0,($G$28+$H$28+$I$28+(3*(LOOKUP($D$28,HANDICAP!$A$3:$A$165,HANDICAP!$B$3:$B$165)))))</f>
        <v>0</v>
      </c>
      <c r="U247" s="17" t="str">
        <f>$C$128</f>
        <v>Ashley Hall</v>
      </c>
      <c r="V247" s="17">
        <f>IF($N$128=0,0,($N$128+$M$128+$K$128+(3*(LOOKUP($D$128,HANDICAP!$A$3:$A$165,HANDICAP!$B$3:$B$165)))))</f>
        <v>428</v>
      </c>
      <c r="W247" s="17"/>
      <c r="X247" s="17"/>
      <c r="Y247" s="17" t="str">
        <f>$C$44</f>
        <v>Dave Connor</v>
      </c>
      <c r="Z247" s="17">
        <f>IF($G$44=0,0,($G$44+(LOOKUP($D$44,HANDICAP!$A$3:$A$165,HANDICAP!$B$3:$B$165))))</f>
        <v>243</v>
      </c>
      <c r="AA247" s="17">
        <f>$C$58</f>
        <v>0</v>
      </c>
      <c r="AB247" s="17">
        <f>IF($H$58=0,0,($H$58+(LOOKUP($D$58,HANDICAP!$A$3:$A$165,HANDICAP!$B$3:$B$165))))</f>
        <v>0</v>
      </c>
      <c r="AC247" s="17">
        <f>$C$27</f>
        <v>0</v>
      </c>
      <c r="AD247" s="17">
        <f>IF($I$27=0,0,($I$27+(LOOKUP($D$27,HANDICAP!$A$3:$A$165,HANDICAP!$B$3:$B$165))))</f>
        <v>0</v>
      </c>
      <c r="AE247" s="17" t="str">
        <f>$C$18</f>
        <v>Sandy Church</v>
      </c>
      <c r="AF247" s="17">
        <f>IF($K$18=0,0,($K$18+(LOOKUP($D$18,HANDICAP!$A$3:$A$165,HANDICAP!$B$3:$B$165))))</f>
        <v>187</v>
      </c>
      <c r="AG247" s="17" t="str">
        <f>$C$74</f>
        <v>Pete Bice</v>
      </c>
      <c r="AH247" s="17">
        <f>IF($M$74=0,0,($M$74+(LOOKUP($D$74,HANDICAP!$A$3:$A$165,HANDICAP!$B$3:$B$165))))</f>
        <v>260</v>
      </c>
      <c r="AI247" s="17" t="str">
        <f>$C$163</f>
        <v>Chris Maddocks</v>
      </c>
      <c r="AJ247" s="17">
        <f>IF($N$163=0,0,($N$163+(LOOKUP($D$163,HANDICAP!$A$3:$A$165,HANDICAP!$B$3:$B$165))))</f>
        <v>236</v>
      </c>
    </row>
    <row r="248" spans="1:36" ht="12.75" customHeight="1">
      <c r="A248" s="95">
        <f>PAIRS!A126</f>
        <v>120</v>
      </c>
      <c r="B248" s="17"/>
      <c r="C248" s="41">
        <f>PAIRS!C126</f>
        <v>0</v>
      </c>
      <c r="D248" s="41">
        <f>PAIRS!D126</f>
        <v>0</v>
      </c>
      <c r="E248" s="97">
        <f>PAIRS!G126</f>
        <v>0</v>
      </c>
      <c r="F248" s="99">
        <f>PAIRS!H126</f>
        <v>0</v>
      </c>
      <c r="G248" s="63">
        <f>PAIRS!I126</f>
        <v>0</v>
      </c>
      <c r="H248" s="38">
        <f>PAIRS!K126</f>
        <v>0</v>
      </c>
      <c r="I248" s="64">
        <f>PAIRS!M126</f>
        <v>0</v>
      </c>
      <c r="J248" s="93">
        <f>PAIRS!O126</f>
        <v>0</v>
      </c>
      <c r="K248" s="63">
        <f>PAIRS!P126</f>
        <v>0</v>
      </c>
      <c r="L248" s="93"/>
      <c r="M248" s="38">
        <f>PAIRS!R126</f>
        <v>0</v>
      </c>
      <c r="N248" s="64">
        <f>PAIRS!T126</f>
        <v>0</v>
      </c>
      <c r="O248" s="93">
        <f>PAIRS!V126</f>
        <v>0</v>
      </c>
      <c r="P248" s="93">
        <f>PAIRS!W126</f>
        <v>0</v>
      </c>
      <c r="S248" s="17">
        <f>$C$30</f>
        <v>0</v>
      </c>
      <c r="T248" s="17">
        <f>IF($I$30=0,0,($G$30+$H$30+$I$30+(3*(LOOKUP($D$30,HANDICAP!$A$3:$A$165,HANDICAP!$B$3:$B$165)))))</f>
        <v>0</v>
      </c>
      <c r="U248" s="17" t="str">
        <f>$C$14</f>
        <v>Pip Wellsteed</v>
      </c>
      <c r="V248" s="17">
        <f>IF($N$14=0,0,($N$14+$M$14+$K$14+(3*(LOOKUP($D$14,HANDICAP!$A$3:$A$165,HANDICAP!$B$3:$B$165)))))</f>
        <v>712</v>
      </c>
      <c r="W248" s="17"/>
      <c r="X248" s="17"/>
      <c r="Y248" s="17" t="str">
        <f>$C$23</f>
        <v>James Baker</v>
      </c>
      <c r="Z248" s="17">
        <f>IF($G$23=0,0,($G$23+(LOOKUP($D$23,HANDICAP!$A$3:$A$165,HANDICAP!$B$3:$B$165))))</f>
        <v>277</v>
      </c>
      <c r="AA248" s="17" t="str">
        <f>$C$23</f>
        <v>James Baker</v>
      </c>
      <c r="AB248" s="17">
        <f>IF($H$23=0,0,($H$23+(LOOKUP($D$23,HANDICAP!$A$3:$A$165,HANDICAP!$B$3:$B$165))))</f>
        <v>245</v>
      </c>
      <c r="AC248" s="17" t="str">
        <f>$C$64</f>
        <v>Dave Connor</v>
      </c>
      <c r="AD248" s="17">
        <f>IF($I$64=0,0,($I$64+(LOOKUP($D$64,HANDICAP!$A$3:$A$165,HANDICAP!$B$3:$B$165))))</f>
        <v>194</v>
      </c>
      <c r="AE248" s="17" t="str">
        <f>$C$44</f>
        <v>Dave Connor</v>
      </c>
      <c r="AF248" s="17">
        <f>IF($K$44=0,0,($K$44+(LOOKUP($D$44,HANDICAP!$A$3:$A$165,HANDICAP!$B$3:$B$165))))</f>
        <v>198</v>
      </c>
      <c r="AG248" s="17" t="str">
        <f>$C$14</f>
        <v>Pip Wellsteed</v>
      </c>
      <c r="AH248" s="17">
        <f>IF($M$14=0,0,($M$14+(LOOKUP($D$14,HANDICAP!$A$3:$A$165,HANDICAP!$B$3:$B$165))))</f>
        <v>217</v>
      </c>
      <c r="AI248" s="17" t="str">
        <f>$C$71</f>
        <v>Danny Lalley</v>
      </c>
      <c r="AJ248" s="17">
        <f>IF($N$71=0,0,($N$71+(LOOKUP($D$71,HANDICAP!$A$3:$A$165,HANDICAP!$B$3:$B$165))))</f>
        <v>223</v>
      </c>
    </row>
    <row r="249" spans="1:36" ht="12.75" customHeight="1">
      <c r="A249" s="96"/>
      <c r="B249" s="17"/>
      <c r="C249" s="40">
        <f>PAIRS!E126</f>
        <v>0</v>
      </c>
      <c r="D249" s="40">
        <f>PAIRS!F126</f>
        <v>0</v>
      </c>
      <c r="E249" s="98"/>
      <c r="F249" s="100"/>
      <c r="G249" s="44">
        <f>PAIRS!J126</f>
        <v>0</v>
      </c>
      <c r="H249" s="40">
        <f>PAIRS!L126</f>
        <v>0</v>
      </c>
      <c r="I249" s="61">
        <f>PAIRS!N126</f>
        <v>0</v>
      </c>
      <c r="J249" s="94"/>
      <c r="K249" s="44">
        <f>PAIRS!Q126</f>
        <v>0</v>
      </c>
      <c r="L249" s="94"/>
      <c r="M249" s="40">
        <f>PAIRS!S126</f>
        <v>0</v>
      </c>
      <c r="N249" s="61">
        <f>PAIRS!U126</f>
        <v>0</v>
      </c>
      <c r="O249" s="94"/>
      <c r="P249" s="94"/>
      <c r="S249" s="17" t="str">
        <f>$C$44</f>
        <v>Dave Connor</v>
      </c>
      <c r="T249" s="17">
        <f>IF($I$44=0,0,($G$44+$H$44+$I$44+(3*(LOOKUP($D$44,HANDICAP!$A$3:$A$165,HANDICAP!$B$3:$B$165)))))</f>
        <v>757</v>
      </c>
      <c r="U249" s="17" t="str">
        <f>$C$74</f>
        <v>Pete Bice</v>
      </c>
      <c r="V249" s="17">
        <f>IF($N$74=0,0,($N$74+$M$74+$K$74+(3*(LOOKUP($D$74,HANDICAP!$A$3:$A$165,HANDICAP!$B$3:$B$165)))))</f>
        <v>745</v>
      </c>
      <c r="W249" s="17"/>
      <c r="X249" s="17"/>
      <c r="Y249" s="17" t="str">
        <f>$C$10</f>
        <v>Kay Rogers</v>
      </c>
      <c r="Z249" s="17">
        <f>IF($G$10=0,0,($G$10+(LOOKUP($D$10,HANDICAP!$A$3:$A$165,HANDICAP!$B$3:$B$165))))</f>
        <v>212</v>
      </c>
      <c r="AA249" s="17">
        <f>$C$28</f>
        <v>0</v>
      </c>
      <c r="AB249" s="17">
        <f>IF($H$28=0,0,($H$28+(LOOKUP($D$28,HANDICAP!$A$3:$A$165,HANDICAP!$B$3:$B$165))))</f>
        <v>0</v>
      </c>
      <c r="AC249" s="17" t="str">
        <f>$C$80</f>
        <v>Carrianne Rogers</v>
      </c>
      <c r="AD249" s="17">
        <f>IF($I$80=0,0,($I$80+(LOOKUP($D$80,HANDICAP!$A$3:$A$165,HANDICAP!$B$3:$B$165))))</f>
        <v>236</v>
      </c>
      <c r="AE249" s="17" t="str">
        <f>$C$55</f>
        <v>Shane Burton Williams</v>
      </c>
      <c r="AF249" s="17">
        <f>IF($K$55=0,0,($K$55+(LOOKUP($D$55,HANDICAP!$A$3:$A$165,HANDICAP!$B$3:$B$165))))</f>
        <v>203</v>
      </c>
      <c r="AG249" s="17" t="str">
        <f>$C$17</f>
        <v>Chris Smith</v>
      </c>
      <c r="AH249" s="17">
        <f>IF($M$17=0,0,($M$17+(LOOKUP($D$17,HANDICAP!$A$3:$A$165,HANDICAP!$B$3:$B$165))))</f>
        <v>180</v>
      </c>
      <c r="AI249" s="17" t="str">
        <f>$C$36</f>
        <v>Kay Rogers</v>
      </c>
      <c r="AJ249" s="17">
        <f>IF($N$36=0,0,($N$36+(LOOKUP($D$36,HANDICAP!$A$3:$A$165,HANDICAP!$B$3:$B$165))))</f>
        <v>199</v>
      </c>
    </row>
    <row r="250" spans="1:36" ht="12.75" customHeight="1">
      <c r="A250" s="95">
        <f>PAIRS!A127</f>
        <v>121</v>
      </c>
      <c r="B250" s="17"/>
      <c r="C250" s="41">
        <f>PAIRS!C127</f>
        <v>0</v>
      </c>
      <c r="D250" s="41">
        <f>PAIRS!D127</f>
        <v>0</v>
      </c>
      <c r="E250" s="97">
        <f>PAIRS!G127</f>
        <v>0</v>
      </c>
      <c r="F250" s="99">
        <f>PAIRS!H127</f>
        <v>0</v>
      </c>
      <c r="G250" s="63">
        <f>PAIRS!I127</f>
        <v>0</v>
      </c>
      <c r="H250" s="38">
        <f>PAIRS!K127</f>
        <v>0</v>
      </c>
      <c r="I250" s="64">
        <f>PAIRS!M127</f>
        <v>0</v>
      </c>
      <c r="J250" s="93">
        <f>PAIRS!O127</f>
        <v>0</v>
      </c>
      <c r="K250" s="63">
        <f>PAIRS!P127</f>
        <v>0</v>
      </c>
      <c r="L250" s="93"/>
      <c r="M250" s="38">
        <f>PAIRS!R127</f>
        <v>0</v>
      </c>
      <c r="N250" s="64">
        <f>PAIRS!T127</f>
        <v>0</v>
      </c>
      <c r="O250" s="93">
        <f>PAIRS!V127</f>
        <v>0</v>
      </c>
      <c r="P250" s="93">
        <f>PAIRS!W127</f>
        <v>0</v>
      </c>
      <c r="S250" s="17" t="str">
        <f>$C$16</f>
        <v>Daz Fisher</v>
      </c>
      <c r="T250" s="17">
        <f>IF($I$16=0,0,($G$16+$H$16+$I$16+(3*(LOOKUP($D$16,HANDICAP!$A$3:$A$165,HANDICAP!$B$3:$B$165)))))</f>
        <v>593</v>
      </c>
      <c r="U250" s="17" t="str">
        <f>$C$52</f>
        <v>Ade French</v>
      </c>
      <c r="V250" s="17">
        <f>IF($N$52=0,0,($N$52+$M$52+$K$52+(3*(LOOKUP($D$52,HANDICAP!$A$3:$A$165,HANDICAP!$B$3:$B$165)))))</f>
        <v>686</v>
      </c>
      <c r="W250" s="17"/>
      <c r="X250" s="17"/>
      <c r="Y250" s="17" t="str">
        <f>$C$16</f>
        <v>Daz Fisher</v>
      </c>
      <c r="Z250" s="17">
        <f>IF($G$16=0,0,($G$16+(LOOKUP($D$16,HANDICAP!$A$3:$A$165,HANDICAP!$B$3:$B$165))))</f>
        <v>220</v>
      </c>
      <c r="AA250" s="17">
        <f>$C$35</f>
        <v>0</v>
      </c>
      <c r="AB250" s="17">
        <f>IF($H$35=0,0,($H$35+(LOOKUP($D$35,HANDICAP!$A$3:$A$165,HANDICAP!$B$3:$B$165))))</f>
        <v>0</v>
      </c>
      <c r="AC250" s="17" t="str">
        <f>$C$36</f>
        <v>Kay Rogers</v>
      </c>
      <c r="AD250" s="17">
        <f>IF($I$36=0,0,($I$36+(LOOKUP($D$36,HANDICAP!$A$3:$A$165,HANDICAP!$B$3:$B$165))))</f>
        <v>221</v>
      </c>
      <c r="AE250" s="17">
        <f>$C$28</f>
        <v>0</v>
      </c>
      <c r="AF250" s="17">
        <f>IF($K$28=0,0,($K$28+(LOOKUP($D$28,HANDICAP!$A$3:$A$165,HANDICAP!$B$3:$B$165))))</f>
        <v>0</v>
      </c>
      <c r="AG250" s="17" t="str">
        <f>$C$84</f>
        <v>Shay Lowthian</v>
      </c>
      <c r="AH250" s="17">
        <f>IF($M$84=0,0,($M$84+(LOOKUP($D$84,HANDICAP!$A$3:$A$165,HANDICAP!$B$3:$B$165))))</f>
        <v>239</v>
      </c>
      <c r="AI250" s="17" t="str">
        <f>$C$12</f>
        <v>Craig MacPherson</v>
      </c>
      <c r="AJ250" s="17">
        <f>IF($N$12=0,0,($N$12+(LOOKUP($D$12,HANDICAP!$A$3:$A$165,HANDICAP!$B$3:$B$165))))</f>
        <v>205</v>
      </c>
    </row>
    <row r="251" spans="1:36" ht="12.75" customHeight="1">
      <c r="A251" s="96"/>
      <c r="B251" s="17"/>
      <c r="C251" s="40">
        <f>PAIRS!E127</f>
        <v>0</v>
      </c>
      <c r="D251" s="40">
        <f>PAIRS!F127</f>
        <v>0</v>
      </c>
      <c r="E251" s="98"/>
      <c r="F251" s="100"/>
      <c r="G251" s="44">
        <f>PAIRS!J127</f>
        <v>0</v>
      </c>
      <c r="H251" s="40">
        <f>PAIRS!L127</f>
        <v>0</v>
      </c>
      <c r="I251" s="61">
        <f>PAIRS!N127</f>
        <v>0</v>
      </c>
      <c r="J251" s="94"/>
      <c r="K251" s="44">
        <f>PAIRS!Q127</f>
        <v>0</v>
      </c>
      <c r="L251" s="94"/>
      <c r="M251" s="40">
        <f>PAIRS!S127</f>
        <v>0</v>
      </c>
      <c r="N251" s="61">
        <f>PAIRS!U127</f>
        <v>0</v>
      </c>
      <c r="O251" s="94"/>
      <c r="P251" s="94"/>
      <c r="S251" s="17" t="str">
        <f>$C$38</f>
        <v>Sharon Wylie</v>
      </c>
      <c r="T251" s="17">
        <f>IF($I$38=0,0,($G$38+$H$38+$I$38+(3*(LOOKUP($D$38,HANDICAP!$A$3:$A$165,HANDICAP!$B$3:$B$165)))))</f>
        <v>604</v>
      </c>
      <c r="U251" s="17">
        <f>$C$35</f>
        <v>0</v>
      </c>
      <c r="V251" s="17">
        <f>IF($N$35=0,0,($N$35+$M$35+$K$35+(3*(LOOKUP($D$35,HANDICAP!$A$3:$A$165,HANDICAP!$B$3:$B$165)))))</f>
        <v>0</v>
      </c>
      <c r="W251" s="17"/>
      <c r="X251" s="17"/>
      <c r="Y251" s="17" t="str">
        <f>$C$13</f>
        <v>Mike Williams</v>
      </c>
      <c r="Z251" s="17">
        <f>IF($G$13=0,0,($G$13+(LOOKUP($D$13,HANDICAP!$A$3:$A$165,HANDICAP!$B$3:$B$165))))</f>
        <v>236</v>
      </c>
      <c r="AA251" s="17" t="str">
        <f>$C$100</f>
        <v>Chris Lee</v>
      </c>
      <c r="AB251" s="17">
        <f>IF($H$100=0,0,($H$100+(LOOKUP($D$100,HANDICAP!$A$3:$A$165,HANDICAP!$B$3:$B$165))))</f>
        <v>271</v>
      </c>
      <c r="AC251" s="17" t="str">
        <f>$C$18</f>
        <v>Sandy Church</v>
      </c>
      <c r="AD251" s="17">
        <f>IF($I$18=0,0,($I$18+(LOOKUP($D$18,HANDICAP!$A$3:$A$165,HANDICAP!$B$3:$B$165))))</f>
        <v>229</v>
      </c>
      <c r="AE251" s="17" t="str">
        <f>$C$19</f>
        <v>Hazel Adams</v>
      </c>
      <c r="AF251" s="17">
        <f>IF($K$19=0,0,($K$19+(LOOKUP($D$19,HANDICAP!$A$3:$A$165,HANDICAP!$B$3:$B$165))))</f>
        <v>207</v>
      </c>
      <c r="AG251" s="17" t="str">
        <f>$C$15</f>
        <v>Dave Wellsteed</v>
      </c>
      <c r="AH251" s="17">
        <f>IF($M$15=0,0,($M$15+(LOOKUP($D$15,HANDICAP!$A$3:$A$165,HANDICAP!$B$3:$B$165))))</f>
        <v>203</v>
      </c>
      <c r="AI251" s="17">
        <f>$C$144</f>
        <v>0</v>
      </c>
      <c r="AJ251" s="17">
        <f>IF($N$144=0,0,($N$144+(LOOKUP($D$144,HANDICAP!$A$3:$A$165,HANDICAP!$B$3:$B$165))))</f>
        <v>0</v>
      </c>
    </row>
    <row r="252" spans="1:36" ht="12.75" customHeight="1">
      <c r="A252" s="95">
        <f>PAIRS!A128</f>
        <v>122</v>
      </c>
      <c r="B252" s="17"/>
      <c r="C252" s="41">
        <f>PAIRS!C128</f>
        <v>0</v>
      </c>
      <c r="D252" s="41">
        <f>PAIRS!D128</f>
        <v>0</v>
      </c>
      <c r="E252" s="97">
        <f>PAIRS!G128</f>
        <v>0</v>
      </c>
      <c r="F252" s="99">
        <f>PAIRS!H128</f>
        <v>0</v>
      </c>
      <c r="G252" s="63">
        <f>PAIRS!I128</f>
        <v>0</v>
      </c>
      <c r="H252" s="38">
        <f>PAIRS!K128</f>
        <v>0</v>
      </c>
      <c r="I252" s="64">
        <f>PAIRS!M128</f>
        <v>0</v>
      </c>
      <c r="J252" s="93">
        <f>PAIRS!O128</f>
        <v>0</v>
      </c>
      <c r="K252" s="63">
        <f>PAIRS!P128</f>
        <v>0</v>
      </c>
      <c r="L252" s="93"/>
      <c r="M252" s="38">
        <f>PAIRS!R128</f>
        <v>0</v>
      </c>
      <c r="N252" s="64">
        <f>PAIRS!T128</f>
        <v>0</v>
      </c>
      <c r="O252" s="93">
        <f>PAIRS!V128</f>
        <v>0</v>
      </c>
      <c r="P252" s="93">
        <f>PAIRS!W128</f>
        <v>0</v>
      </c>
      <c r="S252" s="17" t="str">
        <f>$C$40</f>
        <v>Des Harding</v>
      </c>
      <c r="T252" s="17">
        <f>IF($I$40=0,0,($G$40+$H$40+$I$40+(3*(LOOKUP($D$40,HANDICAP!$A$3:$A$165,HANDICAP!$B$3:$B$165)))))</f>
        <v>681</v>
      </c>
      <c r="U252" s="17" t="str">
        <f>$C$18</f>
        <v>Sandy Church</v>
      </c>
      <c r="V252" s="17">
        <f>IF($N$18=0,0,($N$18+$M$18+$K$18+(3*(LOOKUP($D$18,HANDICAP!$A$3:$A$165,HANDICAP!$B$3:$B$165)))))</f>
        <v>587</v>
      </c>
      <c r="W252" s="17"/>
      <c r="X252" s="17"/>
      <c r="Y252" s="17" t="str">
        <f>$C$163</f>
        <v>Chris Maddocks</v>
      </c>
      <c r="Z252" s="17">
        <f>IF($G$163=0,0,($G$163+(LOOKUP($D$163,HANDICAP!$A$3:$A$165,HANDICAP!$B$3:$B$165))))</f>
        <v>236</v>
      </c>
      <c r="AA252" s="17" t="str">
        <f>$C$40</f>
        <v>Des Harding</v>
      </c>
      <c r="AB252" s="17">
        <f>IF($H$40=0,0,($H$40+(LOOKUP($D$40,HANDICAP!$A$3:$A$165,HANDICAP!$B$3:$B$165))))</f>
        <v>220</v>
      </c>
      <c r="AC252" s="17" t="str">
        <f>$C$55</f>
        <v>Shane Burton Williams</v>
      </c>
      <c r="AD252" s="17">
        <f>IF($I$55=0,0,($I$55+(LOOKUP($D$55,HANDICAP!$A$3:$A$165,HANDICAP!$B$3:$B$165))))</f>
        <v>199</v>
      </c>
      <c r="AE252" s="17" t="str">
        <f>$C$110</f>
        <v>Matthew Penny</v>
      </c>
      <c r="AF252" s="17">
        <f>IF($K$110=0,0,($K$110+(LOOKUP($D$110,HANDICAP!$A$3:$A$165,HANDICAP!$B$3:$B$165))))</f>
        <v>219</v>
      </c>
      <c r="AG252" s="17" t="str">
        <f>$C$22</f>
        <v>Becci Taylor</v>
      </c>
      <c r="AH252" s="17">
        <f>IF($M$22=0,0,($M$22+(LOOKUP($D$22,HANDICAP!$A$3:$A$165,HANDICAP!$B$3:$B$165))))</f>
        <v>190</v>
      </c>
      <c r="AI252" s="17" t="str">
        <f>$C$54</f>
        <v>Charlie Burton Williams</v>
      </c>
      <c r="AJ252" s="17">
        <f>IF($N$54=0,0,($N$54+(LOOKUP($D$54,HANDICAP!$A$3:$A$165,HANDICAP!$B$3:$B$165))))</f>
        <v>254</v>
      </c>
    </row>
    <row r="253" spans="1:36" ht="12.75" customHeight="1">
      <c r="A253" s="96"/>
      <c r="B253" s="17"/>
      <c r="C253" s="40">
        <f>PAIRS!E128</f>
        <v>0</v>
      </c>
      <c r="D253" s="40">
        <f>PAIRS!F128</f>
        <v>0</v>
      </c>
      <c r="E253" s="98"/>
      <c r="F253" s="100"/>
      <c r="G253" s="44">
        <f>PAIRS!J128</f>
        <v>0</v>
      </c>
      <c r="H253" s="40">
        <f>PAIRS!L128</f>
        <v>0</v>
      </c>
      <c r="I253" s="61">
        <f>PAIRS!N128</f>
        <v>0</v>
      </c>
      <c r="J253" s="94"/>
      <c r="K253" s="44">
        <f>PAIRS!Q128</f>
        <v>0</v>
      </c>
      <c r="L253" s="94"/>
      <c r="M253" s="40">
        <f>PAIRS!S128</f>
        <v>0</v>
      </c>
      <c r="N253" s="61">
        <f>PAIRS!U128</f>
        <v>0</v>
      </c>
      <c r="O253" s="94"/>
      <c r="P253" s="94"/>
      <c r="S253" s="17" t="str">
        <f>$C$14</f>
        <v>Pip Wellsteed</v>
      </c>
      <c r="T253" s="17">
        <f>IF($I$14=0,0,($G$14+$H$14+$I$14+(3*(LOOKUP($D$14,HANDICAP!$A$3:$A$165,HANDICAP!$B$3:$B$165)))))</f>
        <v>634</v>
      </c>
      <c r="U253" s="17" t="str">
        <f>$C$16</f>
        <v>Daz Fisher</v>
      </c>
      <c r="V253" s="17">
        <f>IF($N$16=0,0,($N$16+$M$16+$K$16+(3*(LOOKUP($D$16,HANDICAP!$A$3:$A$165,HANDICAP!$B$3:$B$165)))))</f>
        <v>630</v>
      </c>
      <c r="W253" s="17"/>
      <c r="X253" s="17"/>
      <c r="Y253" s="17" t="str">
        <f>$C$40</f>
        <v>Des Harding</v>
      </c>
      <c r="Z253" s="17">
        <f>IF($G$40=0,0,($G$40+(LOOKUP($D$40,HANDICAP!$A$3:$A$165,HANDICAP!$B$3:$B$165))))</f>
        <v>247</v>
      </c>
      <c r="AA253" s="17" t="str">
        <f>$C$16</f>
        <v>Daz Fisher</v>
      </c>
      <c r="AB253" s="17">
        <f>IF($H$16=0,0,($H$16+(LOOKUP($D$16,HANDICAP!$A$3:$A$165,HANDICAP!$B$3:$B$165))))</f>
        <v>174</v>
      </c>
      <c r="AC253" s="17" t="str">
        <f>$C$38</f>
        <v>Sharon Wylie</v>
      </c>
      <c r="AD253" s="17">
        <f>IF($I$38=0,0,($I$38+(LOOKUP($D$38,HANDICAP!$A$3:$A$165,HANDICAP!$B$3:$B$165))))</f>
        <v>197</v>
      </c>
      <c r="AE253" s="17" t="str">
        <f>$C$16</f>
        <v>Daz Fisher</v>
      </c>
      <c r="AF253" s="17">
        <f>IF($K$16=0,0,($K$16+(LOOKUP($D$16,HANDICAP!$A$3:$A$165,HANDICAP!$B$3:$B$165))))</f>
        <v>164</v>
      </c>
      <c r="AG253" s="17" t="str">
        <f>$C$23</f>
        <v>James Baker</v>
      </c>
      <c r="AH253" s="17">
        <f>IF($M$23=0,0,($M$23+(LOOKUP($D$23,HANDICAP!$A$3:$A$165,HANDICAP!$B$3:$B$165))))</f>
        <v>237</v>
      </c>
      <c r="AI253" s="17">
        <f>$C$35</f>
        <v>0</v>
      </c>
      <c r="AJ253" s="17">
        <f>IF($N$35=0,0,($N$35+(LOOKUP($D$35,HANDICAP!$A$3:$A$165,HANDICAP!$B$3:$B$165))))</f>
        <v>0</v>
      </c>
    </row>
    <row r="254" spans="1:36" ht="12.75" customHeight="1">
      <c r="A254" s="95">
        <f>PAIRS!A129</f>
        <v>123</v>
      </c>
      <c r="B254" s="17"/>
      <c r="C254" s="41">
        <f>PAIRS!C129</f>
        <v>0</v>
      </c>
      <c r="D254" s="41">
        <f>PAIRS!D129</f>
        <v>0</v>
      </c>
      <c r="E254" s="97">
        <f>PAIRS!G129</f>
        <v>0</v>
      </c>
      <c r="F254" s="99">
        <f>PAIRS!H129</f>
        <v>0</v>
      </c>
      <c r="G254" s="63">
        <f>PAIRS!I129</f>
        <v>0</v>
      </c>
      <c r="H254" s="38">
        <f>PAIRS!K129</f>
        <v>0</v>
      </c>
      <c r="I254" s="64">
        <f>PAIRS!M129</f>
        <v>0</v>
      </c>
      <c r="J254" s="93">
        <f>PAIRS!O129</f>
        <v>0</v>
      </c>
      <c r="K254" s="63">
        <f>PAIRS!P129</f>
        <v>0</v>
      </c>
      <c r="L254" s="93"/>
      <c r="M254" s="38">
        <f>PAIRS!R129</f>
        <v>0</v>
      </c>
      <c r="N254" s="64">
        <f>PAIRS!T129</f>
        <v>0</v>
      </c>
      <c r="O254" s="93">
        <f>PAIRS!V129</f>
        <v>0</v>
      </c>
      <c r="P254" s="93">
        <f>PAIRS!W129</f>
        <v>0</v>
      </c>
      <c r="S254" s="17" t="str">
        <f>$C$15</f>
        <v>Dave Wellsteed</v>
      </c>
      <c r="T254" s="17">
        <f>IF($I$15=0,0,($G$15+$H$15+$I$15+(3*(LOOKUP($D$15,HANDICAP!$A$3:$A$165,HANDICAP!$B$3:$B$165)))))</f>
        <v>736</v>
      </c>
      <c r="U254" s="17" t="str">
        <f>$C$19</f>
        <v>Hazel Adams</v>
      </c>
      <c r="V254" s="17">
        <f>IF($N$19=0,0,($N$19+$M$19+$K$19+(3*(LOOKUP($D$19,HANDICAP!$A$3:$A$165,HANDICAP!$B$3:$B$165)))))</f>
        <v>613</v>
      </c>
      <c r="W254" s="17"/>
      <c r="X254" s="17"/>
      <c r="Y254" s="17" t="str">
        <f>$C$77</f>
        <v>Dionne Lalley</v>
      </c>
      <c r="Z254" s="17">
        <f>IF($G$77=0,0,($G$77+(LOOKUP($D$77,HANDICAP!$A$3:$A$165,HANDICAP!$B$3:$B$165))))</f>
        <v>201</v>
      </c>
      <c r="AA254" s="17" t="str">
        <f>$C$13</f>
        <v>Mike Williams</v>
      </c>
      <c r="AB254" s="17">
        <f>IF($H$13=0,0,($H$13+(LOOKUP($D$13,HANDICAP!$A$3:$A$165,HANDICAP!$B$3:$B$165))))</f>
        <v>191</v>
      </c>
      <c r="AC254" s="17" t="str">
        <f>$C$72</f>
        <v>Rick Collins</v>
      </c>
      <c r="AD254" s="17">
        <f>IF($I$72=0,0,($I$72+(LOOKUP($D$72,HANDICAP!$A$3:$A$165,HANDICAP!$B$3:$B$165))))</f>
        <v>218</v>
      </c>
      <c r="AE254" s="17" t="str">
        <f>$C$11</f>
        <v>Carrianne Rogers</v>
      </c>
      <c r="AF254" s="17">
        <f>IF($K$11=0,0,($K$11+(LOOKUP($D$11,HANDICAP!$A$3:$A$165,HANDICAP!$B$3:$B$165))))</f>
        <v>168</v>
      </c>
      <c r="AG254" s="17" t="str">
        <f>$C$20</f>
        <v>Martin Maybrey</v>
      </c>
      <c r="AH254" s="17">
        <f>IF($M$20=0,0,($M$20+(LOOKUP($D$20,HANDICAP!$A$3:$A$165,HANDICAP!$B$3:$B$165))))</f>
        <v>279</v>
      </c>
      <c r="AI254" s="17">
        <f>$C$28</f>
        <v>0</v>
      </c>
      <c r="AJ254" s="17">
        <f>IF($N$28=0,0,($N$28+(LOOKUP($D$28,HANDICAP!$A$3:$A$165,HANDICAP!$B$3:$B$165))))</f>
        <v>0</v>
      </c>
    </row>
    <row r="255" spans="1:36" ht="12.75" customHeight="1">
      <c r="A255" s="96"/>
      <c r="B255" s="17"/>
      <c r="C255" s="40">
        <f>PAIRS!E129</f>
        <v>0</v>
      </c>
      <c r="D255" s="40">
        <f>PAIRS!F129</f>
        <v>0</v>
      </c>
      <c r="E255" s="98"/>
      <c r="F255" s="100"/>
      <c r="G255" s="44">
        <f>PAIRS!J129</f>
        <v>0</v>
      </c>
      <c r="H255" s="40">
        <f>PAIRS!L129</f>
        <v>0</v>
      </c>
      <c r="I255" s="61">
        <f>PAIRS!N129</f>
        <v>0</v>
      </c>
      <c r="J255" s="94"/>
      <c r="K255" s="44">
        <f>PAIRS!Q129</f>
        <v>0</v>
      </c>
      <c r="L255" s="94"/>
      <c r="M255" s="40">
        <f>PAIRS!S129</f>
        <v>0</v>
      </c>
      <c r="N255" s="61">
        <f>PAIRS!U129</f>
        <v>0</v>
      </c>
      <c r="O255" s="94"/>
      <c r="P255" s="94"/>
      <c r="S255" s="17">
        <f>$C$35</f>
        <v>0</v>
      </c>
      <c r="T255" s="17">
        <f>IF($I$35=0,0,($G$35+$H$35+$I$35+(3*(LOOKUP($D$35,HANDICAP!$A$3:$A$165,HANDICAP!$B$3:$B$165)))))</f>
        <v>0</v>
      </c>
      <c r="U255" s="17" t="str">
        <f>$C$163</f>
        <v>Chris Maddocks</v>
      </c>
      <c r="V255" s="17">
        <f>IF($N$163=0,0,($N$163+$M$163+$K$163+(3*(LOOKUP($D$163,HANDICAP!$A$3:$A$165,HANDICAP!$B$3:$B$165)))))</f>
        <v>711</v>
      </c>
      <c r="W255" s="17"/>
      <c r="X255" s="17"/>
      <c r="Y255" s="17" t="str">
        <f>$C$48</f>
        <v>Ashton Newton</v>
      </c>
      <c r="Z255" s="17">
        <f>IF($G$48=0,0,($G$48+(LOOKUP($D$48,HANDICAP!$A$3:$A$165,HANDICAP!$B$3:$B$165))))</f>
        <v>199</v>
      </c>
      <c r="AA255" s="17" t="str">
        <f>$C$15</f>
        <v>Dave Wellsteed</v>
      </c>
      <c r="AB255" s="17">
        <f>IF($H$15=0,0,($H$15+(LOOKUP($D$15,HANDICAP!$A$3:$A$165,HANDICAP!$B$3:$B$165))))</f>
        <v>239</v>
      </c>
      <c r="AC255" s="17">
        <f>$C$57</f>
        <v>0</v>
      </c>
      <c r="AD255" s="17">
        <f>IF($I$57=0,0,($I$57+(LOOKUP($D$57,HANDICAP!$A$3:$A$165,HANDICAP!$B$3:$B$165))))</f>
        <v>0</v>
      </c>
      <c r="AE255" s="17">
        <f>$C$114</f>
        <v>0</v>
      </c>
      <c r="AF255" s="17">
        <f>IF($K$114=0,0,($K$114+(LOOKUP($D$114,HANDICAP!$A$3:$A$165,HANDICAP!$B$3:$B$165))))</f>
        <v>0</v>
      </c>
      <c r="AG255" s="17">
        <f>$C$28</f>
        <v>0</v>
      </c>
      <c r="AH255" s="17">
        <f>IF($M$28=0,0,($M$28+(LOOKUP($D$28,HANDICAP!$A$3:$A$165,HANDICAP!$B$3:$B$165))))</f>
        <v>0</v>
      </c>
      <c r="AI255" s="17">
        <f>$C$30</f>
        <v>0</v>
      </c>
      <c r="AJ255" s="17">
        <f>IF($N$30=0,0,($N$30+(LOOKUP($D$30,HANDICAP!$A$3:$A$165,HANDICAP!$B$3:$B$165))))</f>
        <v>0</v>
      </c>
    </row>
    <row r="256" spans="1:36" ht="12.75" customHeight="1">
      <c r="A256" s="95">
        <f>PAIRS!A130</f>
        <v>124</v>
      </c>
      <c r="B256" s="17"/>
      <c r="C256" s="41">
        <f>PAIRS!C130</f>
        <v>0</v>
      </c>
      <c r="D256" s="41">
        <f>PAIRS!D130</f>
        <v>0</v>
      </c>
      <c r="E256" s="97">
        <f>PAIRS!G130</f>
        <v>0</v>
      </c>
      <c r="F256" s="99">
        <f>PAIRS!H130</f>
        <v>0</v>
      </c>
      <c r="G256" s="63">
        <f>PAIRS!I130</f>
        <v>0</v>
      </c>
      <c r="H256" s="38">
        <f>PAIRS!K130</f>
        <v>0</v>
      </c>
      <c r="I256" s="64">
        <f>PAIRS!M130</f>
        <v>0</v>
      </c>
      <c r="J256" s="93">
        <f>PAIRS!O130</f>
        <v>0</v>
      </c>
      <c r="K256" s="63">
        <f>PAIRS!P130</f>
        <v>0</v>
      </c>
      <c r="L256" s="93"/>
      <c r="M256" s="38">
        <f>PAIRS!R130</f>
        <v>0</v>
      </c>
      <c r="N256" s="64">
        <f>PAIRS!T130</f>
        <v>0</v>
      </c>
      <c r="O256" s="93">
        <f>PAIRS!V130</f>
        <v>0</v>
      </c>
      <c r="P256" s="93">
        <f>PAIRS!W130</f>
        <v>0</v>
      </c>
      <c r="S256" s="17" t="str">
        <f>$C$13</f>
        <v>Mike Williams</v>
      </c>
      <c r="T256" s="17">
        <f>IF($I$13=0,0,($G$13+$H$13+$I$13+(3*(LOOKUP($D$13,HANDICAP!$A$3:$A$165,HANDICAP!$B$3:$B$165)))))</f>
        <v>625</v>
      </c>
      <c r="U256" s="17" t="str">
        <f>$C$11</f>
        <v>Carrianne Rogers</v>
      </c>
      <c r="V256" s="17">
        <f>IF($N$11=0,0,($N$11+$M$11+$K$11+(3*(LOOKUP($D$11,HANDICAP!$A$3:$A$165,HANDICAP!$B$3:$B$165)))))</f>
        <v>595</v>
      </c>
      <c r="W256" s="17"/>
      <c r="X256" s="17"/>
      <c r="Y256" s="17">
        <f>$C$32</f>
        <v>0</v>
      </c>
      <c r="Z256" s="17">
        <f>IF($G$32=0,0,($G$32+(LOOKUP($D$32,HANDICAP!$A$3:$A$165,HANDICAP!$B$3:$B$165))))</f>
        <v>0</v>
      </c>
      <c r="AA256" s="17" t="str">
        <f>$C$11</f>
        <v>Carrianne Rogers</v>
      </c>
      <c r="AB256" s="17">
        <f>IF($H$11=0,0,($H$11+(LOOKUP($D$11,HANDICAP!$A$3:$A$165,HANDICAP!$B$3:$B$165))))</f>
        <v>222</v>
      </c>
      <c r="AC256" s="17">
        <f>$C$35</f>
        <v>0</v>
      </c>
      <c r="AD256" s="17">
        <f>IF($I$35=0,0,($I$35+(LOOKUP($D$35,HANDICAP!$A$3:$A$165,HANDICAP!$B$3:$B$165))))</f>
        <v>0</v>
      </c>
      <c r="AE256" s="17" t="str">
        <f>$C$10</f>
        <v>Kay Rogers</v>
      </c>
      <c r="AF256" s="17">
        <f>IF($K$10=0,0,($K$10+(LOOKUP($D$10,HANDICAP!$A$3:$A$165,HANDICAP!$B$3:$B$165))))</f>
        <v>192</v>
      </c>
      <c r="AG256" s="17" t="str">
        <f>$C$11</f>
        <v>Carrianne Rogers</v>
      </c>
      <c r="AH256" s="17">
        <f>IF($M$11=0,0,($M$11+(LOOKUP($D$11,HANDICAP!$A$3:$A$165,HANDICAP!$B$3:$B$165))))</f>
        <v>202</v>
      </c>
      <c r="AI256" s="17" t="str">
        <f>$C$128</f>
        <v>Ashley Hall</v>
      </c>
      <c r="AJ256" s="17">
        <f>IF($N$128=0,0,($N$128+(LOOKUP($D$128,HANDICAP!$A$3:$A$165,HANDICAP!$B$3:$B$165))))</f>
        <v>103</v>
      </c>
    </row>
    <row r="257" spans="1:36" ht="12.75" customHeight="1">
      <c r="A257" s="96"/>
      <c r="B257" s="17"/>
      <c r="C257" s="40">
        <f>PAIRS!E130</f>
        <v>0</v>
      </c>
      <c r="D257" s="40">
        <f>PAIRS!F130</f>
        <v>0</v>
      </c>
      <c r="E257" s="98"/>
      <c r="F257" s="100"/>
      <c r="G257" s="44">
        <f>PAIRS!J130</f>
        <v>0</v>
      </c>
      <c r="H257" s="40">
        <f>PAIRS!L130</f>
        <v>0</v>
      </c>
      <c r="I257" s="61">
        <f>PAIRS!N130</f>
        <v>0</v>
      </c>
      <c r="J257" s="94"/>
      <c r="K257" s="44">
        <f>PAIRS!Q130</f>
        <v>0</v>
      </c>
      <c r="L257" s="94"/>
      <c r="M257" s="40">
        <f>PAIRS!S130</f>
        <v>0</v>
      </c>
      <c r="N257" s="61">
        <f>PAIRS!U130</f>
        <v>0</v>
      </c>
      <c r="O257" s="94"/>
      <c r="P257" s="94"/>
      <c r="S257" s="17" t="str">
        <f>$C$10</f>
        <v>Kay Rogers</v>
      </c>
      <c r="T257" s="17">
        <f>IF($I$10=0,0,($G$10+$H$10+$I$10+(3*(LOOKUP($D$10,HANDICAP!$A$3:$A$165,HANDICAP!$B$3:$B$165)))))</f>
        <v>630</v>
      </c>
      <c r="U257" s="17">
        <f>$C$28</f>
        <v>0</v>
      </c>
      <c r="V257" s="17">
        <f>IF($N$28=0,0,($N$28+$M$28+$K$28+(3*(LOOKUP($D$28,HANDICAP!$A$3:$A$165,HANDICAP!$B$3:$B$165)))))</f>
        <v>0</v>
      </c>
      <c r="W257" s="17"/>
      <c r="X257" s="17"/>
      <c r="Y257" s="17" t="str">
        <f>$C$68</f>
        <v>Gareth Roberts</v>
      </c>
      <c r="Z257" s="17">
        <f>IF($G$68=0,0,($G$68+(LOOKUP($D$68,HANDICAP!$A$3:$A$165,HANDICAP!$B$3:$B$165))))</f>
        <v>234</v>
      </c>
      <c r="AA257" s="17" t="str">
        <f>$C$14</f>
        <v>Pip Wellsteed</v>
      </c>
      <c r="AB257" s="17">
        <f>IF($H$14=0,0,($H$14+(LOOKUP($D$14,HANDICAP!$A$3:$A$165,HANDICAP!$B$3:$B$165))))</f>
        <v>175</v>
      </c>
      <c r="AC257" s="17" t="str">
        <f>$C$13</f>
        <v>Mike Williams</v>
      </c>
      <c r="AD257" s="17">
        <f>IF($I$13=0,0,($I$13+(LOOKUP($D$13,HANDICAP!$A$3:$A$165,HANDICAP!$B$3:$B$165))))</f>
        <v>198</v>
      </c>
      <c r="AE257" s="17" t="str">
        <f>$C$163</f>
        <v>Chris Maddocks</v>
      </c>
      <c r="AF257" s="17">
        <f>IF($K$163=0,0,($K$163+(LOOKUP($D$163,HANDICAP!$A$3:$A$165,HANDICAP!$B$3:$B$165))))</f>
        <v>220</v>
      </c>
      <c r="AG257" s="17" t="str">
        <f>$C$13</f>
        <v>Mike Williams</v>
      </c>
      <c r="AH257" s="17">
        <f>IF($M$13=0,0,($M$13+(LOOKUP($D$13,HANDICAP!$A$3:$A$165,HANDICAP!$B$3:$B$165))))</f>
        <v>203</v>
      </c>
      <c r="AI257" s="17" t="str">
        <f>$C$20</f>
        <v>Martin Maybrey</v>
      </c>
      <c r="AJ257" s="17">
        <f>IF($N$20=0,0,($N$20+(LOOKUP($D$20,HANDICAP!$A$3:$A$165,HANDICAP!$B$3:$B$165))))</f>
        <v>264</v>
      </c>
    </row>
    <row r="258" spans="1:36" ht="12.75" customHeight="1">
      <c r="A258" s="95">
        <f>PAIRS!A131</f>
        <v>125</v>
      </c>
      <c r="B258" s="17">
        <v>7</v>
      </c>
      <c r="C258" s="41">
        <f>PAIRS!C131</f>
        <v>0</v>
      </c>
      <c r="D258" s="41">
        <f>PAIRS!D131</f>
        <v>0</v>
      </c>
      <c r="E258" s="97">
        <f>PAIRS!G131</f>
        <v>0</v>
      </c>
      <c r="F258" s="99">
        <f>PAIRS!H131</f>
        <v>0</v>
      </c>
      <c r="G258" s="63">
        <f>PAIRS!I131</f>
        <v>0</v>
      </c>
      <c r="H258" s="38">
        <f>PAIRS!K131</f>
        <v>0</v>
      </c>
      <c r="I258" s="64">
        <f>PAIRS!M131</f>
        <v>0</v>
      </c>
      <c r="J258" s="93">
        <f>PAIRS!O131</f>
        <v>0</v>
      </c>
      <c r="K258" s="63">
        <f>PAIRS!P131</f>
        <v>0</v>
      </c>
      <c r="L258" s="93"/>
      <c r="M258" s="38">
        <f>PAIRS!R131</f>
        <v>0</v>
      </c>
      <c r="N258" s="64">
        <f>PAIRS!T131</f>
        <v>0</v>
      </c>
      <c r="O258" s="93">
        <f>PAIRS!V131</f>
        <v>0</v>
      </c>
      <c r="P258" s="93">
        <f>PAIRS!W131</f>
        <v>0</v>
      </c>
      <c r="S258" s="17" t="str">
        <f>$C$163</f>
        <v>Chris Maddocks</v>
      </c>
      <c r="T258" s="17">
        <f>IF($I$163=0,0,($G$163+$H$163+$I$163+(3*(LOOKUP($D$163,HANDICAP!$A$3:$A$165,HANDICAP!$B$3:$B$165)))))</f>
        <v>707</v>
      </c>
      <c r="U258" s="17" t="str">
        <f>$C$20</f>
        <v>Martin Maybrey</v>
      </c>
      <c r="V258" s="17">
        <f>IF($N$20=0,0,($N$20+$M$20+$K$20+(3*(LOOKUP($D$20,HANDICAP!$A$3:$A$165,HANDICAP!$B$3:$B$165)))))</f>
        <v>725</v>
      </c>
      <c r="W258" s="17"/>
      <c r="X258" s="17"/>
      <c r="Y258" s="17">
        <f>$C$30</f>
        <v>0</v>
      </c>
      <c r="Z258" s="17">
        <f>IF($G$30=0,0,($G$30+(LOOKUP($D$30,HANDICAP!$A$3:$A$165,HANDICAP!$B$3:$B$165))))</f>
        <v>0</v>
      </c>
      <c r="AA258" s="17" t="str">
        <f>$C$10</f>
        <v>Kay Rogers</v>
      </c>
      <c r="AB258" s="17">
        <f>IF($H$10=0,0,($H$10+(LOOKUP($D$10,HANDICAP!$A$3:$A$165,HANDICAP!$B$3:$B$165))))</f>
        <v>214</v>
      </c>
      <c r="AC258" s="17" t="str">
        <f>$C$163</f>
        <v>Chris Maddocks</v>
      </c>
      <c r="AD258" s="17">
        <f>IF($I$163=0,0,($I$163+(LOOKUP($D$163,HANDICAP!$A$3:$A$165,HANDICAP!$B$3:$B$165))))</f>
        <v>230</v>
      </c>
      <c r="AE258" s="17" t="str">
        <f>$C$13</f>
        <v>Mike Williams</v>
      </c>
      <c r="AF258" s="17">
        <f>IF($K$13=0,0,($K$13+(LOOKUP($D$13,HANDICAP!$A$3:$A$165,HANDICAP!$B$3:$B$165))))</f>
        <v>162</v>
      </c>
      <c r="AG258" s="17" t="str">
        <f>$C$19</f>
        <v>Hazel Adams</v>
      </c>
      <c r="AH258" s="17">
        <f>IF($M$19=0,0,($M$19+(LOOKUP($D$19,HANDICAP!$A$3:$A$165,HANDICAP!$B$3:$B$165))))</f>
        <v>196</v>
      </c>
      <c r="AI258" s="17" t="str">
        <f>$C$52</f>
        <v>Ade French</v>
      </c>
      <c r="AJ258" s="17">
        <f>IF($N$52=0,0,($N$52+(LOOKUP($D$52,HANDICAP!$A$3:$A$165,HANDICAP!$B$3:$B$165))))</f>
        <v>230</v>
      </c>
    </row>
    <row r="259" spans="1:36" ht="12.75" customHeight="1" thickBot="1">
      <c r="A259" s="128"/>
      <c r="B259" s="34">
        <v>8</v>
      </c>
      <c r="C259" s="42">
        <f>PAIRS!E131</f>
        <v>0</v>
      </c>
      <c r="D259" s="42">
        <f>PAIRS!F131</f>
        <v>0</v>
      </c>
      <c r="E259" s="129"/>
      <c r="F259" s="130"/>
      <c r="G259" s="45">
        <f>PAIRS!J131</f>
        <v>0</v>
      </c>
      <c r="H259" s="42">
        <f>PAIRS!L131</f>
        <v>0</v>
      </c>
      <c r="I259" s="65">
        <f>PAIRS!N131</f>
        <v>0</v>
      </c>
      <c r="J259" s="131"/>
      <c r="K259" s="45">
        <f>PAIRS!Q131</f>
        <v>0</v>
      </c>
      <c r="L259" s="131"/>
      <c r="M259" s="42">
        <f>PAIRS!S131</f>
        <v>0</v>
      </c>
      <c r="N259" s="65">
        <f>PAIRS!U131</f>
        <v>0</v>
      </c>
      <c r="O259" s="131"/>
      <c r="P259" s="131"/>
      <c r="S259" s="17" t="str">
        <f>$C$11</f>
        <v>Carrianne Rogers</v>
      </c>
      <c r="T259" s="17">
        <f>IF($I$11=0,0,($G$11+$H$11+$I$11+(3*(LOOKUP($D$11,HANDICAP!$A$3:$A$165,HANDICAP!$B$3:$B$165)))))</f>
        <v>655</v>
      </c>
      <c r="U259" s="17" t="str">
        <f>$C$13</f>
        <v>Mike Williams</v>
      </c>
      <c r="V259" s="17">
        <f>IF($N$13=0,0,($N$13+$M$13+$K$13+(3*(LOOKUP($D$13,HANDICAP!$A$3:$A$165,HANDICAP!$B$3:$B$165)))))</f>
        <v>572</v>
      </c>
      <c r="W259" s="17"/>
      <c r="X259" s="17"/>
      <c r="Y259" s="17" t="str">
        <f>$C$11</f>
        <v>Carrianne Rogers</v>
      </c>
      <c r="Z259" s="17">
        <f>IF($G$11=0,0,($G$11+(LOOKUP($D$11,HANDICAP!$A$3:$A$165,HANDICAP!$B$3:$B$165))))</f>
        <v>208</v>
      </c>
      <c r="AA259" s="17" t="str">
        <f>$C$163</f>
        <v>Chris Maddocks</v>
      </c>
      <c r="AB259" s="17">
        <f>IF($H$163=0,0,($H$163+(LOOKUP($D$163,HANDICAP!$A$3:$A$165,HANDICAP!$B$3:$B$165))))</f>
        <v>241</v>
      </c>
      <c r="AC259" s="17" t="str">
        <f>$C$11</f>
        <v>Carrianne Rogers</v>
      </c>
      <c r="AD259" s="17">
        <f>IF($I$11=0,0,($I$11+(LOOKUP($D$11,HANDICAP!$A$3:$A$165,HANDICAP!$B$3:$B$165))))</f>
        <v>225</v>
      </c>
      <c r="AE259" s="17" t="str">
        <f>$C$20</f>
        <v>Martin Maybrey</v>
      </c>
      <c r="AF259" s="17">
        <f>IF($K$20=0,0,($K$20+(LOOKUP($D$20,HANDICAP!$A$3:$A$165,HANDICAP!$B$3:$B$165))))</f>
        <v>182</v>
      </c>
      <c r="AG259" s="17" t="str">
        <f>$C$24</f>
        <v>Ade French</v>
      </c>
      <c r="AH259" s="17">
        <f>IF($M$24=0,0,($M$24+(LOOKUP($D$24,HANDICAP!$A$3:$A$165,HANDICAP!$B$3:$B$165))))</f>
        <v>210</v>
      </c>
      <c r="AI259" s="17" t="str">
        <f>$C$13</f>
        <v>Mike Williams</v>
      </c>
      <c r="AJ259" s="17">
        <f>IF($N$13=0,0,($N$13+(LOOKUP($D$13,HANDICAP!$A$3:$A$165,HANDICAP!$B$3:$B$165))))</f>
        <v>207</v>
      </c>
    </row>
  </sheetData>
  <sheetProtection/>
  <mergeCells count="875">
    <mergeCell ref="P214:P215"/>
    <mergeCell ref="A258:A259"/>
    <mergeCell ref="E258:E259"/>
    <mergeCell ref="F258:F259"/>
    <mergeCell ref="J258:J259"/>
    <mergeCell ref="L258:L259"/>
    <mergeCell ref="O258:O259"/>
    <mergeCell ref="P258:P259"/>
    <mergeCell ref="A214:A215"/>
    <mergeCell ref="E214:E215"/>
    <mergeCell ref="F214:F215"/>
    <mergeCell ref="J214:J215"/>
    <mergeCell ref="L214:L215"/>
    <mergeCell ref="O214:O215"/>
    <mergeCell ref="P210:P211"/>
    <mergeCell ref="A212:A213"/>
    <mergeCell ref="E212:E213"/>
    <mergeCell ref="F212:F213"/>
    <mergeCell ref="J212:J213"/>
    <mergeCell ref="L212:L213"/>
    <mergeCell ref="O212:O213"/>
    <mergeCell ref="P212:P213"/>
    <mergeCell ref="A210:A211"/>
    <mergeCell ref="E210:E211"/>
    <mergeCell ref="F210:F211"/>
    <mergeCell ref="J210:J211"/>
    <mergeCell ref="L210:L211"/>
    <mergeCell ref="O210:O211"/>
    <mergeCell ref="P206:P207"/>
    <mergeCell ref="A208:A209"/>
    <mergeCell ref="E208:E209"/>
    <mergeCell ref="F208:F209"/>
    <mergeCell ref="J208:J209"/>
    <mergeCell ref="L208:L209"/>
    <mergeCell ref="O208:O209"/>
    <mergeCell ref="P208:P209"/>
    <mergeCell ref="A206:A207"/>
    <mergeCell ref="E206:E207"/>
    <mergeCell ref="F206:F207"/>
    <mergeCell ref="J206:J207"/>
    <mergeCell ref="L206:L207"/>
    <mergeCell ref="O206:O207"/>
    <mergeCell ref="P202:P203"/>
    <mergeCell ref="A204:A205"/>
    <mergeCell ref="E204:E205"/>
    <mergeCell ref="F204:F205"/>
    <mergeCell ref="J204:J205"/>
    <mergeCell ref="L204:L205"/>
    <mergeCell ref="O204:O205"/>
    <mergeCell ref="P204:P205"/>
    <mergeCell ref="A202:A203"/>
    <mergeCell ref="E202:E203"/>
    <mergeCell ref="F202:F203"/>
    <mergeCell ref="J202:J203"/>
    <mergeCell ref="L202:L203"/>
    <mergeCell ref="O202:O203"/>
    <mergeCell ref="P198:P199"/>
    <mergeCell ref="A200:A201"/>
    <mergeCell ref="E200:E201"/>
    <mergeCell ref="F200:F201"/>
    <mergeCell ref="J200:J201"/>
    <mergeCell ref="L200:L201"/>
    <mergeCell ref="O200:O201"/>
    <mergeCell ref="P200:P201"/>
    <mergeCell ref="A198:A199"/>
    <mergeCell ref="E198:E199"/>
    <mergeCell ref="F198:F199"/>
    <mergeCell ref="J198:J199"/>
    <mergeCell ref="L198:L199"/>
    <mergeCell ref="O198:O199"/>
    <mergeCell ref="A178:A179"/>
    <mergeCell ref="E178:E179"/>
    <mergeCell ref="F178:F179"/>
    <mergeCell ref="J178:J179"/>
    <mergeCell ref="L178:L179"/>
    <mergeCell ref="O178:O179"/>
    <mergeCell ref="P178:P179"/>
    <mergeCell ref="A180:A181"/>
    <mergeCell ref="E180:E181"/>
    <mergeCell ref="F180:F181"/>
    <mergeCell ref="J180:J181"/>
    <mergeCell ref="L180:L181"/>
    <mergeCell ref="O180:O181"/>
    <mergeCell ref="P180:P181"/>
    <mergeCell ref="O184:O185"/>
    <mergeCell ref="P184:P185"/>
    <mergeCell ref="A182:A183"/>
    <mergeCell ref="E182:E183"/>
    <mergeCell ref="F182:F183"/>
    <mergeCell ref="J182:J183"/>
    <mergeCell ref="L182:L183"/>
    <mergeCell ref="O182:O183"/>
    <mergeCell ref="F186:F187"/>
    <mergeCell ref="J186:J187"/>
    <mergeCell ref="L186:L187"/>
    <mergeCell ref="O186:O187"/>
    <mergeCell ref="P182:P183"/>
    <mergeCell ref="A184:A185"/>
    <mergeCell ref="E184:E185"/>
    <mergeCell ref="F184:F185"/>
    <mergeCell ref="J184:J185"/>
    <mergeCell ref="L184:L185"/>
    <mergeCell ref="P186:P187"/>
    <mergeCell ref="A188:A189"/>
    <mergeCell ref="E188:E189"/>
    <mergeCell ref="F188:F189"/>
    <mergeCell ref="J188:J189"/>
    <mergeCell ref="L188:L189"/>
    <mergeCell ref="O188:O189"/>
    <mergeCell ref="P188:P189"/>
    <mergeCell ref="A186:A187"/>
    <mergeCell ref="E186:E187"/>
    <mergeCell ref="O192:O193"/>
    <mergeCell ref="P192:P193"/>
    <mergeCell ref="A190:A191"/>
    <mergeCell ref="E190:E191"/>
    <mergeCell ref="F190:F191"/>
    <mergeCell ref="J190:J191"/>
    <mergeCell ref="L190:L191"/>
    <mergeCell ref="O190:O191"/>
    <mergeCell ref="F194:F195"/>
    <mergeCell ref="J194:J195"/>
    <mergeCell ref="L194:L195"/>
    <mergeCell ref="O194:O195"/>
    <mergeCell ref="P190:P191"/>
    <mergeCell ref="A192:A193"/>
    <mergeCell ref="E192:E193"/>
    <mergeCell ref="F192:F193"/>
    <mergeCell ref="J192:J193"/>
    <mergeCell ref="L192:L193"/>
    <mergeCell ref="P194:P195"/>
    <mergeCell ref="A196:A197"/>
    <mergeCell ref="E196:E197"/>
    <mergeCell ref="F196:F197"/>
    <mergeCell ref="J196:J197"/>
    <mergeCell ref="L196:L197"/>
    <mergeCell ref="O196:O197"/>
    <mergeCell ref="P196:P197"/>
    <mergeCell ref="A194:A195"/>
    <mergeCell ref="E194:E195"/>
    <mergeCell ref="A14:A15"/>
    <mergeCell ref="E14:E15"/>
    <mergeCell ref="F14:F15"/>
    <mergeCell ref="J10:J11"/>
    <mergeCell ref="A10:A11"/>
    <mergeCell ref="L10:L11"/>
    <mergeCell ref="E10:E11"/>
    <mergeCell ref="F10:F11"/>
    <mergeCell ref="A12:A13"/>
    <mergeCell ref="E12:E13"/>
    <mergeCell ref="F12:F13"/>
    <mergeCell ref="J12:J13"/>
    <mergeCell ref="O16:O17"/>
    <mergeCell ref="P16:P17"/>
    <mergeCell ref="O10:O11"/>
    <mergeCell ref="P10:P11"/>
    <mergeCell ref="O12:O13"/>
    <mergeCell ref="P12:P13"/>
    <mergeCell ref="J14:J15"/>
    <mergeCell ref="O14:O15"/>
    <mergeCell ref="E16:E17"/>
    <mergeCell ref="F16:F17"/>
    <mergeCell ref="J16:J17"/>
    <mergeCell ref="O22:O23"/>
    <mergeCell ref="P22:P23"/>
    <mergeCell ref="J18:J19"/>
    <mergeCell ref="O18:O19"/>
    <mergeCell ref="P18:P19"/>
    <mergeCell ref="J20:J21"/>
    <mergeCell ref="L22:L23"/>
    <mergeCell ref="P14:P15"/>
    <mergeCell ref="A22:A23"/>
    <mergeCell ref="E22:E23"/>
    <mergeCell ref="F22:F23"/>
    <mergeCell ref="J22:J23"/>
    <mergeCell ref="P20:P21"/>
    <mergeCell ref="A18:A19"/>
    <mergeCell ref="E18:E19"/>
    <mergeCell ref="F18:F19"/>
    <mergeCell ref="A16:A17"/>
    <mergeCell ref="A20:A21"/>
    <mergeCell ref="E20:E21"/>
    <mergeCell ref="F20:F21"/>
    <mergeCell ref="O24:O25"/>
    <mergeCell ref="P24:P25"/>
    <mergeCell ref="L24:L25"/>
    <mergeCell ref="O20:O21"/>
    <mergeCell ref="A24:A25"/>
    <mergeCell ref="E24:E25"/>
    <mergeCell ref="F24:F25"/>
    <mergeCell ref="J24:J25"/>
    <mergeCell ref="F26:F27"/>
    <mergeCell ref="J26:J27"/>
    <mergeCell ref="O26:O27"/>
    <mergeCell ref="P26:P27"/>
    <mergeCell ref="A26:A27"/>
    <mergeCell ref="E26:E27"/>
    <mergeCell ref="A28:A29"/>
    <mergeCell ref="E28:E29"/>
    <mergeCell ref="L26:L27"/>
    <mergeCell ref="F32:F33"/>
    <mergeCell ref="J32:J33"/>
    <mergeCell ref="O28:O29"/>
    <mergeCell ref="P28:P29"/>
    <mergeCell ref="F28:F29"/>
    <mergeCell ref="J28:J29"/>
    <mergeCell ref="O30:O31"/>
    <mergeCell ref="P30:P31"/>
    <mergeCell ref="O32:O33"/>
    <mergeCell ref="P32:P33"/>
    <mergeCell ref="L30:L31"/>
    <mergeCell ref="L32:L33"/>
    <mergeCell ref="L28:L29"/>
    <mergeCell ref="O36:O37"/>
    <mergeCell ref="P36:P37"/>
    <mergeCell ref="A30:A31"/>
    <mergeCell ref="E30:E31"/>
    <mergeCell ref="F30:F31"/>
    <mergeCell ref="J30:J31"/>
    <mergeCell ref="O34:O35"/>
    <mergeCell ref="P34:P35"/>
    <mergeCell ref="A32:A33"/>
    <mergeCell ref="E32:E33"/>
    <mergeCell ref="F40:F41"/>
    <mergeCell ref="J40:J41"/>
    <mergeCell ref="A34:A35"/>
    <mergeCell ref="E34:E35"/>
    <mergeCell ref="A36:A37"/>
    <mergeCell ref="E36:E37"/>
    <mergeCell ref="F36:F37"/>
    <mergeCell ref="J36:J37"/>
    <mergeCell ref="F34:F35"/>
    <mergeCell ref="J34:J35"/>
    <mergeCell ref="O44:O45"/>
    <mergeCell ref="P44:P45"/>
    <mergeCell ref="A38:A39"/>
    <mergeCell ref="E38:E39"/>
    <mergeCell ref="F38:F39"/>
    <mergeCell ref="J38:J39"/>
    <mergeCell ref="O42:O43"/>
    <mergeCell ref="P42:P43"/>
    <mergeCell ref="A40:A41"/>
    <mergeCell ref="E40:E41"/>
    <mergeCell ref="O38:O39"/>
    <mergeCell ref="P38:P39"/>
    <mergeCell ref="O40:O41"/>
    <mergeCell ref="P40:P41"/>
    <mergeCell ref="F48:F49"/>
    <mergeCell ref="J48:J49"/>
    <mergeCell ref="O46:O47"/>
    <mergeCell ref="P46:P47"/>
    <mergeCell ref="O48:O49"/>
    <mergeCell ref="P48:P49"/>
    <mergeCell ref="A42:A43"/>
    <mergeCell ref="E42:E43"/>
    <mergeCell ref="A44:A45"/>
    <mergeCell ref="E44:E45"/>
    <mergeCell ref="F44:F45"/>
    <mergeCell ref="J44:J45"/>
    <mergeCell ref="F42:F43"/>
    <mergeCell ref="J42:J43"/>
    <mergeCell ref="O52:O53"/>
    <mergeCell ref="P52:P53"/>
    <mergeCell ref="A46:A47"/>
    <mergeCell ref="E46:E47"/>
    <mergeCell ref="F46:F47"/>
    <mergeCell ref="J46:J47"/>
    <mergeCell ref="O50:O51"/>
    <mergeCell ref="P50:P51"/>
    <mergeCell ref="A48:A49"/>
    <mergeCell ref="E48:E49"/>
    <mergeCell ref="F56:F57"/>
    <mergeCell ref="J56:J57"/>
    <mergeCell ref="A50:A51"/>
    <mergeCell ref="E50:E51"/>
    <mergeCell ref="A52:A53"/>
    <mergeCell ref="E52:E53"/>
    <mergeCell ref="F52:F53"/>
    <mergeCell ref="J52:J53"/>
    <mergeCell ref="F50:F51"/>
    <mergeCell ref="J50:J51"/>
    <mergeCell ref="O60:O61"/>
    <mergeCell ref="P60:P61"/>
    <mergeCell ref="A54:A55"/>
    <mergeCell ref="E54:E55"/>
    <mergeCell ref="F54:F55"/>
    <mergeCell ref="J54:J55"/>
    <mergeCell ref="O58:O59"/>
    <mergeCell ref="P58:P59"/>
    <mergeCell ref="A56:A57"/>
    <mergeCell ref="E56:E57"/>
    <mergeCell ref="O54:O55"/>
    <mergeCell ref="P54:P55"/>
    <mergeCell ref="O56:O57"/>
    <mergeCell ref="P56:P57"/>
    <mergeCell ref="F64:F65"/>
    <mergeCell ref="J64:J65"/>
    <mergeCell ref="O62:O63"/>
    <mergeCell ref="P62:P63"/>
    <mergeCell ref="O64:O65"/>
    <mergeCell ref="P64:P65"/>
    <mergeCell ref="A58:A59"/>
    <mergeCell ref="E58:E59"/>
    <mergeCell ref="A60:A61"/>
    <mergeCell ref="E60:E61"/>
    <mergeCell ref="F60:F61"/>
    <mergeCell ref="J60:J61"/>
    <mergeCell ref="F58:F59"/>
    <mergeCell ref="J58:J59"/>
    <mergeCell ref="O68:O69"/>
    <mergeCell ref="P68:P69"/>
    <mergeCell ref="A62:A63"/>
    <mergeCell ref="E62:E63"/>
    <mergeCell ref="F62:F63"/>
    <mergeCell ref="J62:J63"/>
    <mergeCell ref="O66:O67"/>
    <mergeCell ref="P66:P67"/>
    <mergeCell ref="A64:A65"/>
    <mergeCell ref="E64:E65"/>
    <mergeCell ref="F72:F73"/>
    <mergeCell ref="J72:J73"/>
    <mergeCell ref="A66:A67"/>
    <mergeCell ref="E66:E67"/>
    <mergeCell ref="A68:A69"/>
    <mergeCell ref="E68:E69"/>
    <mergeCell ref="F68:F69"/>
    <mergeCell ref="J68:J69"/>
    <mergeCell ref="F66:F67"/>
    <mergeCell ref="J66:J67"/>
    <mergeCell ref="O76:O77"/>
    <mergeCell ref="P76:P77"/>
    <mergeCell ref="A70:A71"/>
    <mergeCell ref="E70:E71"/>
    <mergeCell ref="F70:F71"/>
    <mergeCell ref="J70:J71"/>
    <mergeCell ref="O74:O75"/>
    <mergeCell ref="P74:P75"/>
    <mergeCell ref="A72:A73"/>
    <mergeCell ref="E72:E73"/>
    <mergeCell ref="O70:O71"/>
    <mergeCell ref="P70:P71"/>
    <mergeCell ref="O72:O73"/>
    <mergeCell ref="P72:P73"/>
    <mergeCell ref="F80:F81"/>
    <mergeCell ref="J80:J81"/>
    <mergeCell ref="O78:O79"/>
    <mergeCell ref="P78:P79"/>
    <mergeCell ref="O80:O81"/>
    <mergeCell ref="P80:P81"/>
    <mergeCell ref="A74:A75"/>
    <mergeCell ref="E74:E75"/>
    <mergeCell ref="A76:A77"/>
    <mergeCell ref="E76:E77"/>
    <mergeCell ref="F76:F77"/>
    <mergeCell ref="J76:J77"/>
    <mergeCell ref="F74:F75"/>
    <mergeCell ref="J74:J75"/>
    <mergeCell ref="O84:O85"/>
    <mergeCell ref="P84:P85"/>
    <mergeCell ref="A78:A79"/>
    <mergeCell ref="E78:E79"/>
    <mergeCell ref="F78:F79"/>
    <mergeCell ref="J78:J79"/>
    <mergeCell ref="O82:O83"/>
    <mergeCell ref="P82:P83"/>
    <mergeCell ref="A80:A81"/>
    <mergeCell ref="E80:E81"/>
    <mergeCell ref="F88:F89"/>
    <mergeCell ref="J88:J89"/>
    <mergeCell ref="A82:A83"/>
    <mergeCell ref="E82:E83"/>
    <mergeCell ref="A84:A85"/>
    <mergeCell ref="E84:E85"/>
    <mergeCell ref="F84:F85"/>
    <mergeCell ref="J84:J85"/>
    <mergeCell ref="F82:F83"/>
    <mergeCell ref="J82:J83"/>
    <mergeCell ref="O92:O93"/>
    <mergeCell ref="P92:P93"/>
    <mergeCell ref="A86:A87"/>
    <mergeCell ref="E86:E87"/>
    <mergeCell ref="F86:F87"/>
    <mergeCell ref="J86:J87"/>
    <mergeCell ref="O90:O91"/>
    <mergeCell ref="P90:P91"/>
    <mergeCell ref="A88:A89"/>
    <mergeCell ref="E88:E89"/>
    <mergeCell ref="O86:O87"/>
    <mergeCell ref="P86:P87"/>
    <mergeCell ref="O88:O89"/>
    <mergeCell ref="P88:P89"/>
    <mergeCell ref="F96:F97"/>
    <mergeCell ref="J96:J97"/>
    <mergeCell ref="O94:O95"/>
    <mergeCell ref="P94:P95"/>
    <mergeCell ref="O96:O97"/>
    <mergeCell ref="P96:P97"/>
    <mergeCell ref="A90:A91"/>
    <mergeCell ref="E90:E91"/>
    <mergeCell ref="A92:A93"/>
    <mergeCell ref="E92:E93"/>
    <mergeCell ref="F92:F93"/>
    <mergeCell ref="J92:J93"/>
    <mergeCell ref="F90:F91"/>
    <mergeCell ref="J90:J91"/>
    <mergeCell ref="O100:O101"/>
    <mergeCell ref="P100:P101"/>
    <mergeCell ref="A94:A95"/>
    <mergeCell ref="E94:E95"/>
    <mergeCell ref="F94:F95"/>
    <mergeCell ref="J94:J95"/>
    <mergeCell ref="O98:O99"/>
    <mergeCell ref="P98:P99"/>
    <mergeCell ref="A96:A97"/>
    <mergeCell ref="E96:E97"/>
    <mergeCell ref="F104:F105"/>
    <mergeCell ref="J104:J105"/>
    <mergeCell ref="A98:A99"/>
    <mergeCell ref="E98:E99"/>
    <mergeCell ref="A100:A101"/>
    <mergeCell ref="E100:E101"/>
    <mergeCell ref="F100:F101"/>
    <mergeCell ref="J100:J101"/>
    <mergeCell ref="F98:F99"/>
    <mergeCell ref="J98:J99"/>
    <mergeCell ref="O108:O109"/>
    <mergeCell ref="P108:P109"/>
    <mergeCell ref="A102:A103"/>
    <mergeCell ref="E102:E103"/>
    <mergeCell ref="F102:F103"/>
    <mergeCell ref="J102:J103"/>
    <mergeCell ref="O106:O107"/>
    <mergeCell ref="P106:P107"/>
    <mergeCell ref="A104:A105"/>
    <mergeCell ref="E104:E105"/>
    <mergeCell ref="O102:O103"/>
    <mergeCell ref="P102:P103"/>
    <mergeCell ref="O104:O105"/>
    <mergeCell ref="P104:P105"/>
    <mergeCell ref="F112:F113"/>
    <mergeCell ref="J112:J113"/>
    <mergeCell ref="O110:O111"/>
    <mergeCell ref="P110:P111"/>
    <mergeCell ref="O112:O113"/>
    <mergeCell ref="P112:P113"/>
    <mergeCell ref="A106:A107"/>
    <mergeCell ref="E106:E107"/>
    <mergeCell ref="A108:A109"/>
    <mergeCell ref="E108:E109"/>
    <mergeCell ref="F108:F109"/>
    <mergeCell ref="J108:J109"/>
    <mergeCell ref="F106:F107"/>
    <mergeCell ref="J106:J107"/>
    <mergeCell ref="O116:O117"/>
    <mergeCell ref="P116:P117"/>
    <mergeCell ref="A110:A111"/>
    <mergeCell ref="E110:E111"/>
    <mergeCell ref="F110:F111"/>
    <mergeCell ref="J110:J111"/>
    <mergeCell ref="O114:O115"/>
    <mergeCell ref="P114:P115"/>
    <mergeCell ref="A112:A113"/>
    <mergeCell ref="E112:E113"/>
    <mergeCell ref="F120:F121"/>
    <mergeCell ref="J120:J121"/>
    <mergeCell ref="A114:A115"/>
    <mergeCell ref="E114:E115"/>
    <mergeCell ref="A116:A117"/>
    <mergeCell ref="E116:E117"/>
    <mergeCell ref="F116:F117"/>
    <mergeCell ref="J116:J117"/>
    <mergeCell ref="F114:F115"/>
    <mergeCell ref="J114:J115"/>
    <mergeCell ref="O124:O125"/>
    <mergeCell ref="P124:P125"/>
    <mergeCell ref="A118:A119"/>
    <mergeCell ref="E118:E119"/>
    <mergeCell ref="F118:F119"/>
    <mergeCell ref="J118:J119"/>
    <mergeCell ref="O122:O123"/>
    <mergeCell ref="P122:P123"/>
    <mergeCell ref="A120:A121"/>
    <mergeCell ref="E120:E121"/>
    <mergeCell ref="O118:O119"/>
    <mergeCell ref="P118:P119"/>
    <mergeCell ref="O120:O121"/>
    <mergeCell ref="P120:P121"/>
    <mergeCell ref="F128:F129"/>
    <mergeCell ref="J128:J129"/>
    <mergeCell ref="O126:O127"/>
    <mergeCell ref="P126:P127"/>
    <mergeCell ref="O128:O129"/>
    <mergeCell ref="P128:P129"/>
    <mergeCell ref="A122:A123"/>
    <mergeCell ref="E122:E123"/>
    <mergeCell ref="A124:A125"/>
    <mergeCell ref="E124:E125"/>
    <mergeCell ref="F124:F125"/>
    <mergeCell ref="J124:J125"/>
    <mergeCell ref="F122:F123"/>
    <mergeCell ref="J122:J123"/>
    <mergeCell ref="O132:O133"/>
    <mergeCell ref="P132:P133"/>
    <mergeCell ref="A126:A127"/>
    <mergeCell ref="E126:E127"/>
    <mergeCell ref="F126:F127"/>
    <mergeCell ref="J126:J127"/>
    <mergeCell ref="O130:O131"/>
    <mergeCell ref="P130:P131"/>
    <mergeCell ref="A128:A129"/>
    <mergeCell ref="E128:E129"/>
    <mergeCell ref="A130:A131"/>
    <mergeCell ref="E130:E131"/>
    <mergeCell ref="A132:A133"/>
    <mergeCell ref="E132:E133"/>
    <mergeCell ref="F132:F133"/>
    <mergeCell ref="J132:J133"/>
    <mergeCell ref="F130:F131"/>
    <mergeCell ref="J130:J131"/>
    <mergeCell ref="A134:A135"/>
    <mergeCell ref="E134:E135"/>
    <mergeCell ref="F134:F135"/>
    <mergeCell ref="J134:J135"/>
    <mergeCell ref="O138:O139"/>
    <mergeCell ref="P138:P139"/>
    <mergeCell ref="A136:A137"/>
    <mergeCell ref="E136:E137"/>
    <mergeCell ref="F136:F137"/>
    <mergeCell ref="J136:J137"/>
    <mergeCell ref="O134:O135"/>
    <mergeCell ref="P134:P135"/>
    <mergeCell ref="O136:O137"/>
    <mergeCell ref="P136:P137"/>
    <mergeCell ref="F140:F141"/>
    <mergeCell ref="J140:J141"/>
    <mergeCell ref="F138:F139"/>
    <mergeCell ref="J138:J139"/>
    <mergeCell ref="O140:O141"/>
    <mergeCell ref="P140:P141"/>
    <mergeCell ref="P142:P143"/>
    <mergeCell ref="A138:A139"/>
    <mergeCell ref="E138:E139"/>
    <mergeCell ref="A140:A141"/>
    <mergeCell ref="E140:E141"/>
    <mergeCell ref="O174:O175"/>
    <mergeCell ref="P174:P175"/>
    <mergeCell ref="A144:A145"/>
    <mergeCell ref="E144:E145"/>
    <mergeCell ref="F144:F145"/>
    <mergeCell ref="J146:J147"/>
    <mergeCell ref="O146:O147"/>
    <mergeCell ref="A142:A143"/>
    <mergeCell ref="E142:E143"/>
    <mergeCell ref="F142:F143"/>
    <mergeCell ref="J142:J143"/>
    <mergeCell ref="O142:O143"/>
    <mergeCell ref="J144:J145"/>
    <mergeCell ref="L146:L147"/>
    <mergeCell ref="F174:F175"/>
    <mergeCell ref="J174:J175"/>
    <mergeCell ref="O144:O145"/>
    <mergeCell ref="P144:P145"/>
    <mergeCell ref="A146:A147"/>
    <mergeCell ref="A148:A149"/>
    <mergeCell ref="A150:A151"/>
    <mergeCell ref="A152:A153"/>
    <mergeCell ref="P150:P151"/>
    <mergeCell ref="O150:O151"/>
    <mergeCell ref="A158:A159"/>
    <mergeCell ref="A160:A161"/>
    <mergeCell ref="O176:O177"/>
    <mergeCell ref="P176:P177"/>
    <mergeCell ref="A174:A175"/>
    <mergeCell ref="E174:E175"/>
    <mergeCell ref="A176:A177"/>
    <mergeCell ref="E176:E177"/>
    <mergeCell ref="F176:F177"/>
    <mergeCell ref="J176:J177"/>
    <mergeCell ref="F160:F161"/>
    <mergeCell ref="J160:J161"/>
    <mergeCell ref="A172:A173"/>
    <mergeCell ref="E146:E147"/>
    <mergeCell ref="F146:F147"/>
    <mergeCell ref="E150:E151"/>
    <mergeCell ref="F150:F151"/>
    <mergeCell ref="E154:E155"/>
    <mergeCell ref="A154:A155"/>
    <mergeCell ref="A156:A157"/>
    <mergeCell ref="P148:P149"/>
    <mergeCell ref="L148:L149"/>
    <mergeCell ref="A166:A167"/>
    <mergeCell ref="A168:A169"/>
    <mergeCell ref="A170:A171"/>
    <mergeCell ref="A162:A163"/>
    <mergeCell ref="A164:A165"/>
    <mergeCell ref="J150:J151"/>
    <mergeCell ref="J152:J153"/>
    <mergeCell ref="E160:E161"/>
    <mergeCell ref="E158:E159"/>
    <mergeCell ref="F158:F159"/>
    <mergeCell ref="E152:E153"/>
    <mergeCell ref="F152:F153"/>
    <mergeCell ref="F154:F155"/>
    <mergeCell ref="P146:P147"/>
    <mergeCell ref="E148:E149"/>
    <mergeCell ref="F148:F149"/>
    <mergeCell ref="J148:J149"/>
    <mergeCell ref="O148:O149"/>
    <mergeCell ref="P158:P159"/>
    <mergeCell ref="O152:O153"/>
    <mergeCell ref="P152:P153"/>
    <mergeCell ref="J154:J155"/>
    <mergeCell ref="O154:O155"/>
    <mergeCell ref="P154:P155"/>
    <mergeCell ref="L152:L153"/>
    <mergeCell ref="L154:L155"/>
    <mergeCell ref="L156:L157"/>
    <mergeCell ref="J162:J163"/>
    <mergeCell ref="P160:P161"/>
    <mergeCell ref="L160:L161"/>
    <mergeCell ref="E156:E157"/>
    <mergeCell ref="F156:F157"/>
    <mergeCell ref="J156:J157"/>
    <mergeCell ref="O156:O157"/>
    <mergeCell ref="P156:P157"/>
    <mergeCell ref="J158:J159"/>
    <mergeCell ref="O158:O159"/>
    <mergeCell ref="J166:J167"/>
    <mergeCell ref="O160:O161"/>
    <mergeCell ref="P162:P163"/>
    <mergeCell ref="E164:E165"/>
    <mergeCell ref="F164:F165"/>
    <mergeCell ref="J164:J165"/>
    <mergeCell ref="O164:O165"/>
    <mergeCell ref="P164:P165"/>
    <mergeCell ref="E162:E163"/>
    <mergeCell ref="F162:F163"/>
    <mergeCell ref="J170:J171"/>
    <mergeCell ref="O162:O163"/>
    <mergeCell ref="P166:P167"/>
    <mergeCell ref="E168:E169"/>
    <mergeCell ref="F168:F169"/>
    <mergeCell ref="J168:J169"/>
    <mergeCell ref="O168:O169"/>
    <mergeCell ref="P168:P169"/>
    <mergeCell ref="E166:E167"/>
    <mergeCell ref="F166:F167"/>
    <mergeCell ref="O166:O167"/>
    <mergeCell ref="P170:P171"/>
    <mergeCell ref="E172:E173"/>
    <mergeCell ref="F172:F173"/>
    <mergeCell ref="J172:J173"/>
    <mergeCell ref="O172:O173"/>
    <mergeCell ref="P172:P173"/>
    <mergeCell ref="E170:E171"/>
    <mergeCell ref="L170:L171"/>
    <mergeCell ref="F170:F171"/>
    <mergeCell ref="L50:L51"/>
    <mergeCell ref="L52:L53"/>
    <mergeCell ref="O170:O171"/>
    <mergeCell ref="L36:L37"/>
    <mergeCell ref="L38:L39"/>
    <mergeCell ref="L12:L13"/>
    <mergeCell ref="L14:L15"/>
    <mergeCell ref="L16:L17"/>
    <mergeCell ref="L18:L19"/>
    <mergeCell ref="L20:L21"/>
    <mergeCell ref="L68:L69"/>
    <mergeCell ref="L70:L71"/>
    <mergeCell ref="L34:L35"/>
    <mergeCell ref="L60:L61"/>
    <mergeCell ref="L62:L63"/>
    <mergeCell ref="L40:L41"/>
    <mergeCell ref="L42:L43"/>
    <mergeCell ref="L44:L45"/>
    <mergeCell ref="L46:L47"/>
    <mergeCell ref="L48:L49"/>
    <mergeCell ref="L108:L109"/>
    <mergeCell ref="L106:L107"/>
    <mergeCell ref="L54:L55"/>
    <mergeCell ref="L56:L57"/>
    <mergeCell ref="L58:L59"/>
    <mergeCell ref="L84:L85"/>
    <mergeCell ref="L82:L83"/>
    <mergeCell ref="L86:L87"/>
    <mergeCell ref="L64:L65"/>
    <mergeCell ref="L66:L67"/>
    <mergeCell ref="L100:L101"/>
    <mergeCell ref="L102:L103"/>
    <mergeCell ref="L104:L105"/>
    <mergeCell ref="L72:L73"/>
    <mergeCell ref="L74:L75"/>
    <mergeCell ref="L76:L77"/>
    <mergeCell ref="L78:L79"/>
    <mergeCell ref="L80:L81"/>
    <mergeCell ref="L124:L125"/>
    <mergeCell ref="L128:L129"/>
    <mergeCell ref="L126:L127"/>
    <mergeCell ref="L110:L111"/>
    <mergeCell ref="L88:L89"/>
    <mergeCell ref="L90:L91"/>
    <mergeCell ref="L92:L93"/>
    <mergeCell ref="L94:L95"/>
    <mergeCell ref="L96:L97"/>
    <mergeCell ref="L98:L99"/>
    <mergeCell ref="L112:L113"/>
    <mergeCell ref="L114:L115"/>
    <mergeCell ref="L116:L117"/>
    <mergeCell ref="L118:L119"/>
    <mergeCell ref="L120:L121"/>
    <mergeCell ref="L122:L123"/>
    <mergeCell ref="L140:L141"/>
    <mergeCell ref="L142:L143"/>
    <mergeCell ref="L144:L145"/>
    <mergeCell ref="L172:L173"/>
    <mergeCell ref="L150:L151"/>
    <mergeCell ref="L132:L133"/>
    <mergeCell ref="L134:L135"/>
    <mergeCell ref="L176:L177"/>
    <mergeCell ref="L162:L163"/>
    <mergeCell ref="L164:L165"/>
    <mergeCell ref="L166:L167"/>
    <mergeCell ref="L168:L169"/>
    <mergeCell ref="L130:L131"/>
    <mergeCell ref="L158:L159"/>
    <mergeCell ref="L174:L175"/>
    <mergeCell ref="L136:L137"/>
    <mergeCell ref="L138:L139"/>
    <mergeCell ref="A216:A217"/>
    <mergeCell ref="A218:A219"/>
    <mergeCell ref="A220:A221"/>
    <mergeCell ref="A222:A223"/>
    <mergeCell ref="A224:A225"/>
    <mergeCell ref="A226:A227"/>
    <mergeCell ref="A228:A229"/>
    <mergeCell ref="A230:A231"/>
    <mergeCell ref="A232:A233"/>
    <mergeCell ref="A256:A257"/>
    <mergeCell ref="E216:E217"/>
    <mergeCell ref="F216:F217"/>
    <mergeCell ref="E220:E221"/>
    <mergeCell ref="F220:F221"/>
    <mergeCell ref="E224:E225"/>
    <mergeCell ref="F224:F225"/>
    <mergeCell ref="J216:J217"/>
    <mergeCell ref="L216:L217"/>
    <mergeCell ref="O216:O217"/>
    <mergeCell ref="P216:P217"/>
    <mergeCell ref="E218:E219"/>
    <mergeCell ref="F218:F219"/>
    <mergeCell ref="J218:J219"/>
    <mergeCell ref="L218:L219"/>
    <mergeCell ref="O218:O219"/>
    <mergeCell ref="P218:P219"/>
    <mergeCell ref="J220:J221"/>
    <mergeCell ref="L220:L221"/>
    <mergeCell ref="O220:O221"/>
    <mergeCell ref="P220:P221"/>
    <mergeCell ref="E222:E223"/>
    <mergeCell ref="F222:F223"/>
    <mergeCell ref="J222:J223"/>
    <mergeCell ref="L222:L223"/>
    <mergeCell ref="O222:O223"/>
    <mergeCell ref="P222:P223"/>
    <mergeCell ref="J224:J225"/>
    <mergeCell ref="L224:L225"/>
    <mergeCell ref="O224:O225"/>
    <mergeCell ref="P224:P225"/>
    <mergeCell ref="E226:E227"/>
    <mergeCell ref="F226:F227"/>
    <mergeCell ref="J226:J227"/>
    <mergeCell ref="L226:L227"/>
    <mergeCell ref="O226:O227"/>
    <mergeCell ref="P226:P227"/>
    <mergeCell ref="E228:E229"/>
    <mergeCell ref="F228:F229"/>
    <mergeCell ref="J228:J229"/>
    <mergeCell ref="L228:L229"/>
    <mergeCell ref="O228:O229"/>
    <mergeCell ref="P228:P229"/>
    <mergeCell ref="E230:E231"/>
    <mergeCell ref="F230:F231"/>
    <mergeCell ref="J230:J231"/>
    <mergeCell ref="L230:L231"/>
    <mergeCell ref="O230:O231"/>
    <mergeCell ref="P230:P231"/>
    <mergeCell ref="J242:J243"/>
    <mergeCell ref="L242:L243"/>
    <mergeCell ref="P256:P257"/>
    <mergeCell ref="E232:E233"/>
    <mergeCell ref="F232:F233"/>
    <mergeCell ref="J232:J233"/>
    <mergeCell ref="L232:L233"/>
    <mergeCell ref="O232:O233"/>
    <mergeCell ref="P232:P233"/>
    <mergeCell ref="F234:F235"/>
    <mergeCell ref="A234:A235"/>
    <mergeCell ref="E234:E235"/>
    <mergeCell ref="O234:O235"/>
    <mergeCell ref="E256:E257"/>
    <mergeCell ref="F256:F257"/>
    <mergeCell ref="J256:J257"/>
    <mergeCell ref="L256:L257"/>
    <mergeCell ref="O256:O257"/>
    <mergeCell ref="O240:O241"/>
    <mergeCell ref="F242:F243"/>
    <mergeCell ref="A236:A237"/>
    <mergeCell ref="E236:E237"/>
    <mergeCell ref="F236:F237"/>
    <mergeCell ref="J236:J237"/>
    <mergeCell ref="L236:L237"/>
    <mergeCell ref="O236:O237"/>
    <mergeCell ref="E238:E239"/>
    <mergeCell ref="F238:F239"/>
    <mergeCell ref="J238:J239"/>
    <mergeCell ref="L238:L239"/>
    <mergeCell ref="O238:O239"/>
    <mergeCell ref="P234:P235"/>
    <mergeCell ref="P236:P237"/>
    <mergeCell ref="J234:J235"/>
    <mergeCell ref="L234:L235"/>
    <mergeCell ref="O242:O243"/>
    <mergeCell ref="P238:P239"/>
    <mergeCell ref="A240:A241"/>
    <mergeCell ref="E240:E241"/>
    <mergeCell ref="F240:F241"/>
    <mergeCell ref="J240:J241"/>
    <mergeCell ref="L240:L241"/>
    <mergeCell ref="P242:P243"/>
    <mergeCell ref="P240:P241"/>
    <mergeCell ref="A238:A239"/>
    <mergeCell ref="A244:A245"/>
    <mergeCell ref="E244:E245"/>
    <mergeCell ref="F244:F245"/>
    <mergeCell ref="J244:J245"/>
    <mergeCell ref="L244:L245"/>
    <mergeCell ref="O244:O245"/>
    <mergeCell ref="P244:P245"/>
    <mergeCell ref="A242:A243"/>
    <mergeCell ref="E242:E243"/>
    <mergeCell ref="O248:O249"/>
    <mergeCell ref="P248:P249"/>
    <mergeCell ref="A246:A247"/>
    <mergeCell ref="E246:E247"/>
    <mergeCell ref="F246:F247"/>
    <mergeCell ref="J246:J247"/>
    <mergeCell ref="L246:L247"/>
    <mergeCell ref="O246:O247"/>
    <mergeCell ref="F250:F251"/>
    <mergeCell ref="J250:J251"/>
    <mergeCell ref="L250:L251"/>
    <mergeCell ref="O250:O251"/>
    <mergeCell ref="P246:P247"/>
    <mergeCell ref="A248:A249"/>
    <mergeCell ref="E248:E249"/>
    <mergeCell ref="F248:F249"/>
    <mergeCell ref="J248:J249"/>
    <mergeCell ref="L248:L249"/>
    <mergeCell ref="P250:P251"/>
    <mergeCell ref="A252:A253"/>
    <mergeCell ref="E252:E253"/>
    <mergeCell ref="F252:F253"/>
    <mergeCell ref="J252:J253"/>
    <mergeCell ref="L252:L253"/>
    <mergeCell ref="O252:O253"/>
    <mergeCell ref="P252:P253"/>
    <mergeCell ref="A250:A251"/>
    <mergeCell ref="E250:E251"/>
    <mergeCell ref="P254:P255"/>
    <mergeCell ref="A254:A255"/>
    <mergeCell ref="E254:E255"/>
    <mergeCell ref="F254:F255"/>
    <mergeCell ref="J254:J255"/>
    <mergeCell ref="L254:L255"/>
    <mergeCell ref="O254:O255"/>
  </mergeCells>
  <conditionalFormatting sqref="J10:J259 O10:O259">
    <cfRule type="expression" priority="56" dxfId="7" stopIfTrue="1">
      <formula>J10-(3*F10)&gt;1199</formula>
    </cfRule>
  </conditionalFormatting>
  <conditionalFormatting sqref="O10 O12 O76 O14 O16 O18 O20 O22 O24 O26 O28 O30 O32 O34 O36 O38 O40 O42 O44 O46 O48 O50 O52 O54 O56 O58 O60 O62 O64 O66 O68 O70 O72 O74 O78 O80 O82 O84 O86 O88 O90 O92 O94 O96 O98 O100 O102 O104 O106 O108 O110 O112 O114 O116 O118 O120 O122 O124 O126 O128 O130 O132 O134 O136 O138 O140 O142 O144 O174 O146 O148 O150 O152 O154 O156 O158 O160 O162 O164 O166 O168 O170 O172">
    <cfRule type="expression" priority="57" dxfId="7" stopIfTrue="1">
      <formula>O10-(3*F10)&gt;1199</formula>
    </cfRule>
  </conditionalFormatting>
  <conditionalFormatting sqref="H5">
    <cfRule type="cellIs" priority="61" dxfId="38" operator="equal" stopIfTrue="1">
      <formula>300</formula>
    </cfRule>
  </conditionalFormatting>
  <conditionalFormatting sqref="L10 L12 L52 L54 L56 L58 L14 L16 L18 L20 L118 L120 L92 L94 L96 L98 L100 L102 L104 L106 L108 L110 L112 L114 L116 L60 L62 L22 L24 L26 L28 L30 L32 L34 L36 L38 L40 L42 L44 L46 L48 L50 L64 L66 L68 L70 L72 L74 L76 L78 L80 L82 L84 L86 L88 L90 L122 L124 L126 L128 L130 L132 L134 L136 L138 L140 L142 L144 L174 L146 L148 L150 L152 L154 L156 L158 L160 L162 L164 L166 L168 L170 L172">
    <cfRule type="expression" priority="55" dxfId="7" stopIfTrue="1">
      <formula>L10-(2*F10)&gt;799</formula>
    </cfRule>
  </conditionalFormatting>
  <conditionalFormatting sqref="P10:P259">
    <cfRule type="expression" priority="734" dxfId="7" stopIfTrue="1">
      <formula>(J10+O10)-(F10*6)&gt;2399</formula>
    </cfRule>
  </conditionalFormatting>
  <conditionalFormatting sqref="L176 L178 L180 L182 L184 L186 L188 L190 L192 L194 L196 L198 L200 L202 L204 L206 L208 L210 L212 L214 L258">
    <cfRule type="expression" priority="37" dxfId="7" stopIfTrue="1">
      <formula>L176-(2*F176)&gt;799</formula>
    </cfRule>
  </conditionalFormatting>
  <conditionalFormatting sqref="J216:J233 O216:O233 O256:O257 J256:J257">
    <cfRule type="expression" priority="33" dxfId="7" stopIfTrue="1">
      <formula>J216-(3*F216)&gt;1199</formula>
    </cfRule>
  </conditionalFormatting>
  <conditionalFormatting sqref="P216:P233 P256:P257">
    <cfRule type="expression" priority="36" dxfId="7" stopIfTrue="1">
      <formula>(J216+O216)-(F216*6)&gt;2399</formula>
    </cfRule>
  </conditionalFormatting>
  <conditionalFormatting sqref="L216 L218 L220 L222 L224 L226 L228 L230 L232 L256">
    <cfRule type="expression" priority="30" dxfId="7" stopIfTrue="1">
      <formula>L216-(2*F216)&gt;799</formula>
    </cfRule>
  </conditionalFormatting>
  <conditionalFormatting sqref="L234 L236 L238 L240 L242 L244">
    <cfRule type="expression" priority="23" dxfId="7" stopIfTrue="1">
      <formula>L234-(2*F234)&gt;799</formula>
    </cfRule>
  </conditionalFormatting>
  <conditionalFormatting sqref="G234:I245 K234:N245">
    <cfRule type="cellIs" priority="24" dxfId="6" operator="equal" stopIfTrue="1">
      <formula>$H$5</formula>
    </cfRule>
    <cfRule type="cellIs" priority="25" dxfId="0" operator="greaterThan" stopIfTrue="1">
      <formula>199</formula>
    </cfRule>
  </conditionalFormatting>
  <conditionalFormatting sqref="G234:I245 K234:N245">
    <cfRule type="cellIs" priority="27" dxfId="4" operator="equal" stopIfTrue="1">
      <formula>$H$5</formula>
    </cfRule>
    <cfRule type="cellIs" priority="28" dxfId="0" operator="greaterThan" stopIfTrue="1">
      <formula>199</formula>
    </cfRule>
  </conditionalFormatting>
  <conditionalFormatting sqref="J246:J253 O246:O253">
    <cfRule type="expression" priority="21" dxfId="7" stopIfTrue="1">
      <formula>J246-(3*F246)&gt;1199</formula>
    </cfRule>
  </conditionalFormatting>
  <conditionalFormatting sqref="P246:P253">
    <cfRule type="expression" priority="22" dxfId="7" stopIfTrue="1">
      <formula>(J246+O246)-(F246*6)&gt;2399</formula>
    </cfRule>
  </conditionalFormatting>
  <conditionalFormatting sqref="L246 L248 L250 L252">
    <cfRule type="expression" priority="16" dxfId="7" stopIfTrue="1">
      <formula>L246-(2*F246)&gt;799</formula>
    </cfRule>
  </conditionalFormatting>
  <conditionalFormatting sqref="G246:I253 K246:N253">
    <cfRule type="cellIs" priority="17" dxfId="6" operator="equal" stopIfTrue="1">
      <formula>$H$5</formula>
    </cfRule>
    <cfRule type="cellIs" priority="18" dxfId="0" operator="greaterThan" stopIfTrue="1">
      <formula>199</formula>
    </cfRule>
  </conditionalFormatting>
  <conditionalFormatting sqref="G246:I253 K246:N253">
    <cfRule type="cellIs" priority="19" dxfId="4" operator="equal" stopIfTrue="1">
      <formula>$H$5</formula>
    </cfRule>
    <cfRule type="cellIs" priority="20" dxfId="0" operator="greaterThan" stopIfTrue="1">
      <formula>199</formula>
    </cfRule>
  </conditionalFormatting>
  <conditionalFormatting sqref="J254:J255 O254:O255">
    <cfRule type="expression" priority="7" dxfId="7" stopIfTrue="1">
      <formula>J254-(3*F254)&gt;1199</formula>
    </cfRule>
  </conditionalFormatting>
  <conditionalFormatting sqref="P254:P255">
    <cfRule type="expression" priority="8" dxfId="7" stopIfTrue="1">
      <formula>(J254+O254)-(F254*6)&gt;2399</formula>
    </cfRule>
  </conditionalFormatting>
  <conditionalFormatting sqref="L254">
    <cfRule type="expression" priority="2" dxfId="7" stopIfTrue="1">
      <formula>L254-(2*F254)&gt;799</formula>
    </cfRule>
  </conditionalFormatting>
  <conditionalFormatting sqref="G254:I255 K254:N255">
    <cfRule type="cellIs" priority="3" dxfId="6" operator="equal" stopIfTrue="1">
      <formula>$H$5</formula>
    </cfRule>
    <cfRule type="cellIs" priority="4" dxfId="0" operator="greaterThan" stopIfTrue="1">
      <formula>199</formula>
    </cfRule>
  </conditionalFormatting>
  <conditionalFormatting sqref="G254:I255 K254:N255">
    <cfRule type="cellIs" priority="5" dxfId="4" operator="equal" stopIfTrue="1">
      <formula>$H$5</formula>
    </cfRule>
    <cfRule type="cellIs" priority="6" dxfId="0" operator="greaterThan" stopIfTrue="1">
      <formula>199</formula>
    </cfRule>
  </conditionalFormatting>
  <conditionalFormatting sqref="G10:I259 K10:N259">
    <cfRule type="cellIs" priority="1" dxfId="2" operator="equal" stopIfTrue="1">
      <formula>300</formula>
    </cfRule>
    <cfRule type="cellIs" priority="399" dxfId="1" operator="equal" stopIfTrue="1">
      <formula>$H$5</formula>
    </cfRule>
    <cfRule type="cellIs" priority="400" dxfId="0" operator="greaterThan" stopIfTrue="1">
      <formula>199</formula>
    </cfRule>
  </conditionalFormatting>
  <printOptions horizontalCentered="1"/>
  <pageMargins left="0.1968503937007874" right="0.1968503937007874" top="0.1968503937007874" bottom="0" header="0" footer="0"/>
  <pageSetup orientation="landscape" paperSize="9" scale="74" r:id="rId3"/>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3:BM48"/>
  <sheetViews>
    <sheetView showZeros="0" zoomScale="84" zoomScaleNormal="84" zoomScalePageLayoutView="0" workbookViewId="0" topLeftCell="A1">
      <selection activeCell="E65" sqref="E65"/>
    </sheetView>
  </sheetViews>
  <sheetFormatPr defaultColWidth="9.140625" defaultRowHeight="12.75"/>
  <cols>
    <col min="1" max="1" width="3.7109375" style="1" customWidth="1"/>
    <col min="2" max="2" width="20.7109375" style="1" customWidth="1"/>
    <col min="3" max="3" width="9.140625" style="1" customWidth="1"/>
    <col min="4" max="7" width="12.7109375" style="1" customWidth="1"/>
    <col min="8" max="9" width="10.28125" style="1" customWidth="1"/>
    <col min="10" max="10" width="3.7109375" style="1" customWidth="1"/>
    <col min="11" max="16384" width="9.140625" style="1" customWidth="1"/>
  </cols>
  <sheetData>
    <row r="1" ht="19.5" customHeight="1"/>
    <row r="2" ht="9.75" customHeight="1"/>
    <row r="3" spans="5:58" ht="25.5">
      <c r="E3" s="84" t="s">
        <v>65</v>
      </c>
      <c r="AS3" s="3"/>
      <c r="BF3" s="3"/>
    </row>
    <row r="4" spans="2:55" ht="12.75">
      <c r="B4" s="4"/>
      <c r="AP4" s="4"/>
      <c r="BC4" s="4"/>
    </row>
    <row r="5" spans="2:56" ht="12.75">
      <c r="B5" s="22"/>
      <c r="C5" s="23"/>
      <c r="G5" s="85"/>
      <c r="AP5" s="4"/>
      <c r="AQ5" s="5"/>
      <c r="BC5" s="4"/>
      <c r="BD5" s="5"/>
    </row>
    <row r="6" spans="2:55" ht="12.75">
      <c r="B6" s="24"/>
      <c r="C6" s="24"/>
      <c r="H6" s="6"/>
      <c r="I6" s="6"/>
      <c r="AP6" s="4"/>
      <c r="BC6" s="4"/>
    </row>
    <row r="7" spans="2:3" ht="16.5" customHeight="1">
      <c r="B7" s="25"/>
      <c r="C7" s="25"/>
    </row>
    <row r="8" spans="2:3" ht="16.5" customHeight="1">
      <c r="B8" s="25"/>
      <c r="C8" s="25"/>
    </row>
    <row r="9" spans="2:65" ht="16.5" customHeight="1">
      <c r="B9" s="25"/>
      <c r="C9" s="25"/>
      <c r="D9" s="2"/>
      <c r="E9" s="2"/>
      <c r="F9" s="2"/>
      <c r="G9" s="2"/>
      <c r="H9" s="2"/>
      <c r="I9" s="2"/>
      <c r="J9" s="2"/>
      <c r="AS9" s="2"/>
      <c r="AT9" s="2"/>
      <c r="AU9" s="2"/>
      <c r="AV9" s="2"/>
      <c r="AW9" s="2"/>
      <c r="AX9" s="2"/>
      <c r="AY9" s="2"/>
      <c r="AZ9" s="2"/>
      <c r="BF9" s="2"/>
      <c r="BG9" s="2"/>
      <c r="BH9" s="2"/>
      <c r="BI9" s="2"/>
      <c r="BJ9" s="2"/>
      <c r="BK9" s="2"/>
      <c r="BL9" s="2"/>
      <c r="BM9" s="2"/>
    </row>
    <row r="10" spans="2:3" ht="16.5" customHeight="1">
      <c r="B10" s="25"/>
      <c r="C10" s="25"/>
    </row>
    <row r="11" spans="2:65" ht="16.5" customHeight="1">
      <c r="B11" s="25"/>
      <c r="C11" s="25"/>
      <c r="D11" s="2"/>
      <c r="E11" s="2"/>
      <c r="F11" s="2"/>
      <c r="G11" s="2"/>
      <c r="H11" s="2"/>
      <c r="I11" s="2"/>
      <c r="J11" s="2"/>
      <c r="AS11" s="2"/>
      <c r="AT11" s="2"/>
      <c r="AU11" s="2"/>
      <c r="AV11" s="2"/>
      <c r="AW11" s="2"/>
      <c r="AX11" s="2"/>
      <c r="AY11" s="2"/>
      <c r="AZ11" s="2"/>
      <c r="BF11" s="2"/>
      <c r="BG11" s="2"/>
      <c r="BH11" s="2"/>
      <c r="BI11" s="2"/>
      <c r="BJ11" s="2"/>
      <c r="BK11" s="2"/>
      <c r="BL11" s="2"/>
      <c r="BM11" s="2"/>
    </row>
    <row r="12" spans="2:3" ht="16.5" customHeight="1">
      <c r="B12" s="25"/>
      <c r="C12" s="25"/>
    </row>
    <row r="13" spans="2:3" ht="16.5" customHeight="1">
      <c r="B13" s="25"/>
      <c r="C13" s="25"/>
    </row>
    <row r="14" spans="2:3" ht="16.5" customHeight="1">
      <c r="B14" s="25"/>
      <c r="C14" s="25"/>
    </row>
    <row r="15" spans="2:61" ht="16.5" customHeight="1">
      <c r="B15" s="25"/>
      <c r="C15" s="25"/>
      <c r="E15" s="3"/>
      <c r="AV15" s="3"/>
      <c r="BI15" s="3"/>
    </row>
    <row r="16" spans="2:58" ht="16.5" customHeight="1">
      <c r="B16" s="24"/>
      <c r="C16" s="25"/>
      <c r="AS16" s="4"/>
      <c r="BF16" s="4"/>
    </row>
    <row r="17" spans="2:59" ht="16.5" customHeight="1">
      <c r="B17" s="24"/>
      <c r="C17" s="24"/>
      <c r="AS17" s="4"/>
      <c r="AT17" s="5"/>
      <c r="BF17" s="4"/>
      <c r="BG17" s="5"/>
    </row>
    <row r="18" spans="2:58" ht="16.5" customHeight="1">
      <c r="B18" s="24"/>
      <c r="C18" s="24"/>
      <c r="H18" s="6"/>
      <c r="I18" s="6"/>
      <c r="AS18" s="4"/>
      <c r="BF18" s="4"/>
    </row>
    <row r="19" spans="2:3" ht="27.75" customHeight="1">
      <c r="B19" s="25"/>
      <c r="C19" s="25"/>
    </row>
    <row r="20" spans="2:3" ht="9.75" customHeight="1">
      <c r="B20" s="25"/>
      <c r="C20" s="25"/>
    </row>
    <row r="21" spans="5:65" ht="25.5" customHeight="1">
      <c r="E21" s="84" t="s">
        <v>65</v>
      </c>
      <c r="F21" s="2"/>
      <c r="G21" s="2"/>
      <c r="H21" s="2"/>
      <c r="I21" s="2"/>
      <c r="J21" s="2"/>
      <c r="AS21" s="2"/>
      <c r="AT21" s="2"/>
      <c r="AU21" s="2"/>
      <c r="AV21" s="2"/>
      <c r="AW21" s="2"/>
      <c r="AX21" s="2"/>
      <c r="AY21" s="2"/>
      <c r="AZ21" s="2"/>
      <c r="BF21" s="2"/>
      <c r="BG21" s="2"/>
      <c r="BH21" s="2"/>
      <c r="BI21" s="2"/>
      <c r="BJ21" s="2"/>
      <c r="BK21" s="2"/>
      <c r="BL21" s="2"/>
      <c r="BM21" s="2"/>
    </row>
    <row r="22" ht="12.75" customHeight="1">
      <c r="B22" s="4"/>
    </row>
    <row r="23" spans="2:65" ht="12.75" customHeight="1">
      <c r="B23" s="22"/>
      <c r="C23" s="23"/>
      <c r="F23" s="2"/>
      <c r="G23" s="85"/>
      <c r="H23" s="2"/>
      <c r="I23" s="2"/>
      <c r="J23" s="2"/>
      <c r="AS23" s="2"/>
      <c r="AT23" s="2"/>
      <c r="AU23" s="2"/>
      <c r="AV23" s="2"/>
      <c r="AW23" s="2"/>
      <c r="AX23" s="2"/>
      <c r="AY23" s="2"/>
      <c r="AZ23" s="2"/>
      <c r="BF23" s="2"/>
      <c r="BG23" s="2"/>
      <c r="BH23" s="2"/>
      <c r="BI23" s="2"/>
      <c r="BJ23" s="2"/>
      <c r="BK23" s="2"/>
      <c r="BL23" s="2"/>
      <c r="BM23" s="2"/>
    </row>
    <row r="24" spans="2:3" ht="12.75" customHeight="1">
      <c r="B24" s="24"/>
      <c r="C24" s="24"/>
    </row>
    <row r="25" spans="2:3" ht="16.5" customHeight="1">
      <c r="B25" s="25"/>
      <c r="C25" s="25"/>
    </row>
    <row r="26" spans="2:3" ht="16.5" customHeight="1">
      <c r="B26" s="25"/>
      <c r="C26" s="25"/>
    </row>
    <row r="27" spans="2:61" ht="16.5" customHeight="1">
      <c r="B27" s="25"/>
      <c r="C27" s="25"/>
      <c r="D27" s="2"/>
      <c r="E27" s="2"/>
      <c r="AV27" s="3"/>
      <c r="BI27" s="3"/>
    </row>
    <row r="28" spans="2:58" ht="16.5" customHeight="1">
      <c r="B28" s="25"/>
      <c r="C28" s="25"/>
      <c r="AS28" s="4"/>
      <c r="BF28" s="4"/>
    </row>
    <row r="29" spans="2:59" ht="16.5" customHeight="1">
      <c r="B29" s="25"/>
      <c r="C29" s="25"/>
      <c r="D29" s="2"/>
      <c r="E29" s="2"/>
      <c r="AS29" s="4"/>
      <c r="AT29" s="5"/>
      <c r="BF29" s="4"/>
      <c r="BG29" s="5"/>
    </row>
    <row r="30" spans="2:58" ht="16.5" customHeight="1">
      <c r="B30" s="24"/>
      <c r="C30" s="24"/>
      <c r="H30" s="6"/>
      <c r="I30" s="6"/>
      <c r="AS30" s="4"/>
      <c r="BF30" s="4"/>
    </row>
    <row r="31" spans="2:3" ht="16.5" customHeight="1">
      <c r="B31" s="25"/>
      <c r="C31" s="25"/>
    </row>
    <row r="32" spans="2:3" ht="16.5" customHeight="1">
      <c r="B32" s="25"/>
      <c r="C32" s="25"/>
    </row>
    <row r="33" spans="2:65" ht="16.5" customHeight="1">
      <c r="B33" s="25"/>
      <c r="C33" s="25"/>
      <c r="D33" s="2"/>
      <c r="E33" s="2"/>
      <c r="F33" s="2"/>
      <c r="G33" s="2"/>
      <c r="H33" s="2"/>
      <c r="I33" s="2"/>
      <c r="J33" s="2"/>
      <c r="AS33" s="2"/>
      <c r="AT33" s="2"/>
      <c r="AU33" s="2"/>
      <c r="AV33" s="2"/>
      <c r="AW33" s="2"/>
      <c r="AX33" s="2"/>
      <c r="AY33" s="2"/>
      <c r="AZ33" s="2"/>
      <c r="BF33" s="2"/>
      <c r="BG33" s="2"/>
      <c r="BH33" s="2"/>
      <c r="BI33" s="2"/>
      <c r="BJ33" s="2"/>
      <c r="BK33" s="2"/>
      <c r="BL33" s="2"/>
      <c r="BM33" s="2"/>
    </row>
    <row r="34" spans="2:3" ht="16.5" customHeight="1">
      <c r="B34" s="25"/>
      <c r="C34" s="25"/>
    </row>
    <row r="35" spans="2:62" ht="16.5" customHeight="1">
      <c r="B35" s="25"/>
      <c r="C35" s="25"/>
      <c r="D35" s="2"/>
      <c r="E35" s="2"/>
      <c r="F35" s="2"/>
      <c r="G35" s="2"/>
      <c r="H35" s="2"/>
      <c r="I35" s="2"/>
      <c r="J35" s="2"/>
      <c r="AP35" s="2"/>
      <c r="AQ35" s="2"/>
      <c r="AR35" s="2"/>
      <c r="AS35" s="2"/>
      <c r="AT35" s="2"/>
      <c r="AU35" s="2"/>
      <c r="AV35" s="2"/>
      <c r="AW35" s="2"/>
      <c r="BC35" s="2"/>
      <c r="BD35" s="2"/>
      <c r="BE35" s="2"/>
      <c r="BF35" s="2"/>
      <c r="BG35" s="2"/>
      <c r="BH35" s="2"/>
      <c r="BI35" s="2"/>
      <c r="BJ35" s="2"/>
    </row>
    <row r="36" spans="2:3" ht="16.5" customHeight="1">
      <c r="B36" s="25"/>
      <c r="C36" s="25"/>
    </row>
    <row r="37" spans="2:3" ht="27.75" customHeight="1">
      <c r="B37" s="25"/>
      <c r="C37" s="25"/>
    </row>
    <row r="38" spans="2:3" ht="9.75" customHeight="1">
      <c r="B38" s="25"/>
      <c r="C38" s="25"/>
    </row>
    <row r="39" spans="5:58" ht="25.5" customHeight="1">
      <c r="E39" s="84" t="s">
        <v>65</v>
      </c>
      <c r="AS39" s="3"/>
      <c r="BF39" s="3"/>
    </row>
    <row r="40" spans="2:55" ht="12.75" customHeight="1">
      <c r="B40" s="4"/>
      <c r="AP40" s="4"/>
      <c r="BC40" s="4"/>
    </row>
    <row r="41" spans="2:56" ht="12.75" customHeight="1">
      <c r="B41" s="22"/>
      <c r="C41" s="23"/>
      <c r="G41" s="85"/>
      <c r="AP41" s="4"/>
      <c r="AQ41" s="5"/>
      <c r="BC41" s="4"/>
      <c r="BD41" s="5"/>
    </row>
    <row r="42" spans="2:55" ht="12.75" customHeight="1">
      <c r="B42" s="24"/>
      <c r="C42" s="24"/>
      <c r="H42" s="6"/>
      <c r="I42" s="6"/>
      <c r="AP42" s="4"/>
      <c r="BC42" s="4"/>
    </row>
    <row r="43" spans="2:3" ht="16.5" customHeight="1">
      <c r="B43" s="25"/>
      <c r="C43" s="25"/>
    </row>
    <row r="44" spans="2:3" ht="16.5" customHeight="1">
      <c r="B44" s="25"/>
      <c r="C44" s="25"/>
    </row>
    <row r="45" spans="2:62" ht="16.5" customHeight="1">
      <c r="B45" s="25"/>
      <c r="C45" s="25"/>
      <c r="D45" s="2"/>
      <c r="E45" s="2"/>
      <c r="F45" s="2"/>
      <c r="G45" s="2"/>
      <c r="H45" s="2"/>
      <c r="I45" s="2"/>
      <c r="J45" s="2"/>
      <c r="AP45" s="2"/>
      <c r="AQ45" s="2"/>
      <c r="AR45" s="2"/>
      <c r="AS45" s="2"/>
      <c r="AT45" s="2"/>
      <c r="AU45" s="2"/>
      <c r="AV45" s="2"/>
      <c r="AW45" s="2"/>
      <c r="BC45" s="2"/>
      <c r="BD45" s="2"/>
      <c r="BE45" s="2"/>
      <c r="BF45" s="2"/>
      <c r="BG45" s="2"/>
      <c r="BH45" s="2"/>
      <c r="BI45" s="2"/>
      <c r="BJ45" s="2"/>
    </row>
    <row r="46" spans="2:3" ht="16.5" customHeight="1">
      <c r="B46" s="25"/>
      <c r="C46" s="25"/>
    </row>
    <row r="47" spans="2:62" ht="16.5" customHeight="1">
      <c r="B47" s="25"/>
      <c r="C47" s="25"/>
      <c r="D47" s="2"/>
      <c r="E47" s="2"/>
      <c r="F47" s="2"/>
      <c r="G47" s="2"/>
      <c r="H47" s="2"/>
      <c r="I47" s="2"/>
      <c r="J47" s="2"/>
      <c r="AP47" s="2"/>
      <c r="AQ47" s="2"/>
      <c r="AR47" s="2"/>
      <c r="AS47" s="2"/>
      <c r="AT47" s="2"/>
      <c r="AU47" s="2"/>
      <c r="AV47" s="2"/>
      <c r="AW47" s="2"/>
      <c r="BC47" s="2"/>
      <c r="BD47" s="2"/>
      <c r="BE47" s="2"/>
      <c r="BF47" s="2"/>
      <c r="BG47" s="2"/>
      <c r="BH47" s="2"/>
      <c r="BI47" s="2"/>
      <c r="BJ47" s="2"/>
    </row>
    <row r="48" spans="2:3" ht="16.5" customHeight="1">
      <c r="B48" s="25"/>
      <c r="C48" s="25"/>
    </row>
    <row r="49" ht="16.5" customHeight="1"/>
    <row r="50" ht="16.5" customHeight="1"/>
    <row r="51" ht="16.5" customHeight="1"/>
    <row r="52" ht="16.5" customHeight="1"/>
    <row r="53" ht="16.5" customHeight="1"/>
    <row r="54" ht="16.5" customHeight="1"/>
    <row r="55" ht="16.5" customHeight="1"/>
  </sheetData>
  <sheetProtection/>
  <printOptions horizontalCentered="1"/>
  <pageMargins left="0" right="0" top="0" bottom="0" header="0" footer="0"/>
  <pageSetup blackAndWhite="1" fitToHeight="1" fitToWidth="1" orientation="portrait" paperSize="9" scale="91" r:id="rId3"/>
  <drawing r:id="rId2"/>
  <legacyDrawing r:id="rId1"/>
</worksheet>
</file>

<file path=xl/worksheets/sheet4.xml><?xml version="1.0" encoding="utf-8"?>
<worksheet xmlns="http://schemas.openxmlformats.org/spreadsheetml/2006/main" xmlns:r="http://schemas.openxmlformats.org/officeDocument/2006/relationships">
  <sheetPr codeName="Sheet1"/>
  <dimension ref="A1:F171"/>
  <sheetViews>
    <sheetView zoomScalePageLayoutView="0" workbookViewId="0" topLeftCell="A91">
      <selection activeCell="C122" sqref="C122"/>
    </sheetView>
  </sheetViews>
  <sheetFormatPr defaultColWidth="9.140625" defaultRowHeight="12.75"/>
  <cols>
    <col min="1" max="4" width="9.140625" style="21" customWidth="1"/>
    <col min="5" max="5" width="17.00390625" style="8" bestFit="1" customWidth="1"/>
    <col min="6" max="6" width="9.140625" style="8" customWidth="1"/>
    <col min="7" max="16384" width="9.140625" style="21" customWidth="1"/>
  </cols>
  <sheetData>
    <row r="1" spans="1:2" ht="12.75">
      <c r="A1" s="67" t="s">
        <v>18</v>
      </c>
      <c r="B1" s="67" t="s">
        <v>19</v>
      </c>
    </row>
    <row r="3" spans="1:6" ht="15">
      <c r="A3" s="68">
        <v>0</v>
      </c>
      <c r="B3" s="68">
        <v>0</v>
      </c>
      <c r="E3" s="73" t="s">
        <v>69</v>
      </c>
      <c r="F3" s="66">
        <v>182</v>
      </c>
    </row>
    <row r="4" spans="1:6" ht="15">
      <c r="A4" s="68">
        <v>69</v>
      </c>
      <c r="B4" s="68">
        <f>TRUNC(((230-A4)/4)*3)</f>
        <v>120</v>
      </c>
      <c r="E4" s="66" t="s">
        <v>154</v>
      </c>
      <c r="F4" s="90">
        <v>189</v>
      </c>
    </row>
    <row r="5" spans="1:6" ht="15">
      <c r="A5" s="68">
        <v>70</v>
      </c>
      <c r="B5" s="68">
        <f>TRUNC(((230-A5)/4)*3)</f>
        <v>120</v>
      </c>
      <c r="E5" s="66" t="s">
        <v>125</v>
      </c>
      <c r="F5" s="66">
        <v>0</v>
      </c>
    </row>
    <row r="6" spans="1:6" ht="15">
      <c r="A6" s="68">
        <v>71</v>
      </c>
      <c r="B6" s="68">
        <f aca="true" t="shared" si="0" ref="B6:B69">TRUNC(((230-A6)/4)*3)</f>
        <v>119</v>
      </c>
      <c r="E6" s="73" t="s">
        <v>77</v>
      </c>
      <c r="F6" s="66">
        <v>167</v>
      </c>
    </row>
    <row r="7" spans="1:6" ht="15">
      <c r="A7" s="68">
        <v>72</v>
      </c>
      <c r="B7" s="68">
        <f t="shared" si="0"/>
        <v>118</v>
      </c>
      <c r="E7" s="73" t="s">
        <v>68</v>
      </c>
      <c r="F7" s="66">
        <v>189</v>
      </c>
    </row>
    <row r="8" spans="1:6" ht="15">
      <c r="A8" s="68">
        <v>73</v>
      </c>
      <c r="B8" s="68">
        <f t="shared" si="0"/>
        <v>117</v>
      </c>
      <c r="E8" s="66" t="s">
        <v>103</v>
      </c>
      <c r="F8" s="66">
        <v>157</v>
      </c>
    </row>
    <row r="9" spans="1:6" ht="15">
      <c r="A9" s="68">
        <v>74</v>
      </c>
      <c r="B9" s="68">
        <f t="shared" si="0"/>
        <v>117</v>
      </c>
      <c r="E9" s="66" t="s">
        <v>167</v>
      </c>
      <c r="F9" s="66">
        <v>160</v>
      </c>
    </row>
    <row r="10" spans="1:6" ht="15">
      <c r="A10" s="68">
        <v>75</v>
      </c>
      <c r="B10" s="68">
        <f t="shared" si="0"/>
        <v>116</v>
      </c>
      <c r="E10" s="66" t="s">
        <v>61</v>
      </c>
      <c r="F10" s="66">
        <v>149</v>
      </c>
    </row>
    <row r="11" spans="1:6" ht="15">
      <c r="A11" s="68">
        <v>76</v>
      </c>
      <c r="B11" s="68">
        <f t="shared" si="0"/>
        <v>115</v>
      </c>
      <c r="E11" s="66" t="s">
        <v>168</v>
      </c>
      <c r="F11" s="66">
        <v>158</v>
      </c>
    </row>
    <row r="12" spans="1:6" ht="15">
      <c r="A12" s="68">
        <v>77</v>
      </c>
      <c r="B12" s="68">
        <f t="shared" si="0"/>
        <v>114</v>
      </c>
      <c r="E12" s="73" t="s">
        <v>27</v>
      </c>
      <c r="F12" s="66">
        <v>168</v>
      </c>
    </row>
    <row r="13" spans="1:6" ht="15">
      <c r="A13" s="68">
        <v>78</v>
      </c>
      <c r="B13" s="68">
        <f t="shared" si="0"/>
        <v>114</v>
      </c>
      <c r="E13" s="73" t="s">
        <v>79</v>
      </c>
      <c r="F13" s="66">
        <v>143</v>
      </c>
    </row>
    <row r="14" spans="1:6" ht="15">
      <c r="A14" s="68">
        <v>79</v>
      </c>
      <c r="B14" s="68">
        <f t="shared" si="0"/>
        <v>113</v>
      </c>
      <c r="E14" s="73" t="s">
        <v>35</v>
      </c>
      <c r="F14" s="66">
        <v>187</v>
      </c>
    </row>
    <row r="15" spans="1:6" ht="15">
      <c r="A15" s="68">
        <v>80</v>
      </c>
      <c r="B15" s="68">
        <f t="shared" si="0"/>
        <v>112</v>
      </c>
      <c r="E15" s="73" t="s">
        <v>91</v>
      </c>
      <c r="F15" s="66">
        <v>203</v>
      </c>
    </row>
    <row r="16" spans="1:6" ht="15">
      <c r="A16" s="68">
        <v>81</v>
      </c>
      <c r="B16" s="68">
        <f t="shared" si="0"/>
        <v>111</v>
      </c>
      <c r="E16" s="73" t="s">
        <v>30</v>
      </c>
      <c r="F16" s="66">
        <v>179</v>
      </c>
    </row>
    <row r="17" spans="1:6" ht="15">
      <c r="A17" s="68">
        <v>82</v>
      </c>
      <c r="B17" s="68">
        <f t="shared" si="0"/>
        <v>111</v>
      </c>
      <c r="E17" s="73" t="s">
        <v>66</v>
      </c>
      <c r="F17" s="66">
        <v>200</v>
      </c>
    </row>
    <row r="18" spans="1:6" ht="15">
      <c r="A18" s="68">
        <v>83</v>
      </c>
      <c r="B18" s="68">
        <f t="shared" si="0"/>
        <v>110</v>
      </c>
      <c r="E18" s="73" t="s">
        <v>123</v>
      </c>
      <c r="F18" s="90">
        <v>136</v>
      </c>
    </row>
    <row r="19" spans="1:6" ht="15">
      <c r="A19" s="68">
        <v>84</v>
      </c>
      <c r="B19" s="68">
        <f t="shared" si="0"/>
        <v>109</v>
      </c>
      <c r="E19" s="73" t="s">
        <v>51</v>
      </c>
      <c r="F19" s="66">
        <v>184</v>
      </c>
    </row>
    <row r="20" spans="1:6" ht="15">
      <c r="A20" s="68">
        <v>85</v>
      </c>
      <c r="B20" s="68">
        <f t="shared" si="0"/>
        <v>108</v>
      </c>
      <c r="E20" s="66" t="s">
        <v>78</v>
      </c>
      <c r="F20" s="66">
        <v>197</v>
      </c>
    </row>
    <row r="21" spans="1:6" ht="15">
      <c r="A21" s="68">
        <v>86</v>
      </c>
      <c r="B21" s="68">
        <f t="shared" si="0"/>
        <v>108</v>
      </c>
      <c r="E21" s="66" t="s">
        <v>76</v>
      </c>
      <c r="F21" s="66">
        <v>189</v>
      </c>
    </row>
    <row r="22" spans="1:6" ht="15">
      <c r="A22" s="68">
        <v>87</v>
      </c>
      <c r="B22" s="68">
        <f t="shared" si="0"/>
        <v>107</v>
      </c>
      <c r="E22" s="73" t="s">
        <v>100</v>
      </c>
      <c r="F22" s="66">
        <v>175</v>
      </c>
    </row>
    <row r="23" spans="1:6" ht="15">
      <c r="A23" s="68">
        <v>88</v>
      </c>
      <c r="B23" s="68">
        <f t="shared" si="0"/>
        <v>106</v>
      </c>
      <c r="E23" s="66" t="s">
        <v>104</v>
      </c>
      <c r="F23" s="66">
        <v>193</v>
      </c>
    </row>
    <row r="24" spans="1:6" ht="15">
      <c r="A24" s="68">
        <v>89</v>
      </c>
      <c r="B24" s="68">
        <f t="shared" si="0"/>
        <v>105</v>
      </c>
      <c r="E24" s="73" t="s">
        <v>142</v>
      </c>
      <c r="F24" s="66">
        <v>169</v>
      </c>
    </row>
    <row r="25" spans="1:6" ht="15">
      <c r="A25" s="68">
        <v>90</v>
      </c>
      <c r="B25" s="68">
        <f t="shared" si="0"/>
        <v>105</v>
      </c>
      <c r="E25" s="66" t="s">
        <v>176</v>
      </c>
      <c r="F25" s="66">
        <v>191</v>
      </c>
    </row>
    <row r="26" spans="1:6" ht="15">
      <c r="A26" s="68">
        <v>91</v>
      </c>
      <c r="B26" s="68">
        <f t="shared" si="0"/>
        <v>104</v>
      </c>
      <c r="E26" s="73" t="s">
        <v>63</v>
      </c>
      <c r="F26" s="66">
        <v>170</v>
      </c>
    </row>
    <row r="27" spans="1:6" ht="15">
      <c r="A27" s="68">
        <v>92</v>
      </c>
      <c r="B27" s="68">
        <f t="shared" si="0"/>
        <v>103</v>
      </c>
      <c r="E27" s="66" t="s">
        <v>71</v>
      </c>
      <c r="F27" s="66">
        <v>185</v>
      </c>
    </row>
    <row r="28" spans="1:6" ht="15">
      <c r="A28" s="68">
        <v>93</v>
      </c>
      <c r="B28" s="68">
        <f t="shared" si="0"/>
        <v>102</v>
      </c>
      <c r="E28" s="73" t="s">
        <v>45</v>
      </c>
      <c r="F28" s="66">
        <v>161</v>
      </c>
    </row>
    <row r="29" spans="1:6" ht="15">
      <c r="A29" s="68">
        <v>94</v>
      </c>
      <c r="B29" s="68">
        <f t="shared" si="0"/>
        <v>102</v>
      </c>
      <c r="E29" s="73" t="s">
        <v>140</v>
      </c>
      <c r="F29" s="66">
        <v>114</v>
      </c>
    </row>
    <row r="30" spans="1:6" ht="15">
      <c r="A30" s="68">
        <v>95</v>
      </c>
      <c r="B30" s="68">
        <f t="shared" si="0"/>
        <v>101</v>
      </c>
      <c r="E30" s="73" t="s">
        <v>53</v>
      </c>
      <c r="F30" s="66">
        <v>189</v>
      </c>
    </row>
    <row r="31" spans="1:6" ht="15">
      <c r="A31" s="68">
        <v>96</v>
      </c>
      <c r="B31" s="68">
        <f t="shared" si="0"/>
        <v>100</v>
      </c>
      <c r="E31" s="66" t="s">
        <v>196</v>
      </c>
      <c r="F31" s="66">
        <v>111</v>
      </c>
    </row>
    <row r="32" spans="1:6" ht="15">
      <c r="A32" s="68">
        <v>97</v>
      </c>
      <c r="B32" s="68">
        <f t="shared" si="0"/>
        <v>99</v>
      </c>
      <c r="E32" s="73" t="s">
        <v>46</v>
      </c>
      <c r="F32" s="66">
        <v>202</v>
      </c>
    </row>
    <row r="33" spans="1:6" ht="15">
      <c r="A33" s="68">
        <v>98</v>
      </c>
      <c r="B33" s="68">
        <f t="shared" si="0"/>
        <v>99</v>
      </c>
      <c r="E33" s="73" t="s">
        <v>101</v>
      </c>
      <c r="F33" s="66">
        <v>151</v>
      </c>
    </row>
    <row r="34" spans="1:6" ht="15">
      <c r="A34" s="68">
        <v>99</v>
      </c>
      <c r="B34" s="68">
        <f t="shared" si="0"/>
        <v>98</v>
      </c>
      <c r="E34" s="66" t="s">
        <v>36</v>
      </c>
      <c r="F34" s="66">
        <v>166</v>
      </c>
    </row>
    <row r="35" spans="1:6" ht="15">
      <c r="A35" s="68">
        <v>100</v>
      </c>
      <c r="B35" s="68">
        <f t="shared" si="0"/>
        <v>97</v>
      </c>
      <c r="E35" s="66" t="s">
        <v>75</v>
      </c>
      <c r="F35" s="66">
        <v>169</v>
      </c>
    </row>
    <row r="36" spans="1:6" ht="15">
      <c r="A36" s="68">
        <v>101</v>
      </c>
      <c r="B36" s="68">
        <f t="shared" si="0"/>
        <v>96</v>
      </c>
      <c r="E36" s="66" t="s">
        <v>165</v>
      </c>
      <c r="F36" s="66">
        <v>173</v>
      </c>
    </row>
    <row r="37" spans="1:6" ht="15">
      <c r="A37" s="68">
        <v>102</v>
      </c>
      <c r="B37" s="68">
        <f t="shared" si="0"/>
        <v>96</v>
      </c>
      <c r="E37" s="73" t="s">
        <v>55</v>
      </c>
      <c r="F37" s="66">
        <v>186</v>
      </c>
    </row>
    <row r="38" spans="1:6" ht="15">
      <c r="A38" s="68">
        <v>103</v>
      </c>
      <c r="B38" s="68">
        <f t="shared" si="0"/>
        <v>95</v>
      </c>
      <c r="E38" s="73" t="s">
        <v>144</v>
      </c>
      <c r="F38" s="66">
        <v>115</v>
      </c>
    </row>
    <row r="39" spans="1:6" ht="15">
      <c r="A39" s="68">
        <v>104</v>
      </c>
      <c r="B39" s="68">
        <f t="shared" si="0"/>
        <v>94</v>
      </c>
      <c r="E39" s="73" t="s">
        <v>28</v>
      </c>
      <c r="F39" s="66">
        <v>218</v>
      </c>
    </row>
    <row r="40" spans="1:6" ht="15">
      <c r="A40" s="68">
        <v>105</v>
      </c>
      <c r="B40" s="68">
        <f t="shared" si="0"/>
        <v>93</v>
      </c>
      <c r="E40" s="66" t="s">
        <v>111</v>
      </c>
      <c r="F40" s="66">
        <v>160</v>
      </c>
    </row>
    <row r="41" spans="1:6" ht="15">
      <c r="A41" s="68">
        <v>106</v>
      </c>
      <c r="B41" s="68">
        <f t="shared" si="0"/>
        <v>93</v>
      </c>
      <c r="E41" s="66" t="s">
        <v>96</v>
      </c>
      <c r="F41" s="66">
        <v>182</v>
      </c>
    </row>
    <row r="42" spans="1:6" ht="15">
      <c r="A42" s="68">
        <v>107</v>
      </c>
      <c r="B42" s="68">
        <f t="shared" si="0"/>
        <v>92</v>
      </c>
      <c r="E42" s="73" t="s">
        <v>60</v>
      </c>
      <c r="F42" s="66">
        <v>143</v>
      </c>
    </row>
    <row r="43" spans="1:6" ht="15">
      <c r="A43" s="68">
        <v>108</v>
      </c>
      <c r="B43" s="68">
        <f t="shared" si="0"/>
        <v>91</v>
      </c>
      <c r="E43" s="73" t="s">
        <v>56</v>
      </c>
      <c r="F43" s="66">
        <v>130</v>
      </c>
    </row>
    <row r="44" spans="1:6" ht="15">
      <c r="A44" s="68">
        <v>109</v>
      </c>
      <c r="B44" s="68">
        <f t="shared" si="0"/>
        <v>90</v>
      </c>
      <c r="E44" s="73" t="s">
        <v>108</v>
      </c>
      <c r="F44" s="66">
        <v>161</v>
      </c>
    </row>
    <row r="45" spans="1:6" ht="15">
      <c r="A45" s="68">
        <v>110</v>
      </c>
      <c r="B45" s="68">
        <f t="shared" si="0"/>
        <v>90</v>
      </c>
      <c r="E45" s="73" t="s">
        <v>25</v>
      </c>
      <c r="F45" s="66">
        <v>171</v>
      </c>
    </row>
    <row r="46" spans="1:6" ht="15">
      <c r="A46" s="68">
        <v>111</v>
      </c>
      <c r="B46" s="68">
        <f t="shared" si="0"/>
        <v>89</v>
      </c>
      <c r="E46" s="73" t="s">
        <v>126</v>
      </c>
      <c r="F46" s="66">
        <v>185</v>
      </c>
    </row>
    <row r="47" spans="1:6" ht="15">
      <c r="A47" s="68">
        <v>112</v>
      </c>
      <c r="B47" s="68">
        <f t="shared" si="0"/>
        <v>88</v>
      </c>
      <c r="E47" s="66" t="s">
        <v>80</v>
      </c>
      <c r="F47" s="66">
        <v>189</v>
      </c>
    </row>
    <row r="48" spans="1:6" ht="15">
      <c r="A48" s="68">
        <v>113</v>
      </c>
      <c r="B48" s="68">
        <f t="shared" si="0"/>
        <v>87</v>
      </c>
      <c r="E48" s="73" t="s">
        <v>105</v>
      </c>
      <c r="F48" s="66">
        <v>192</v>
      </c>
    </row>
    <row r="49" spans="1:6" ht="15">
      <c r="A49" s="68">
        <v>114</v>
      </c>
      <c r="B49" s="68">
        <f t="shared" si="0"/>
        <v>87</v>
      </c>
      <c r="E49" s="73" t="s">
        <v>162</v>
      </c>
      <c r="F49" s="66">
        <v>187</v>
      </c>
    </row>
    <row r="50" spans="1:6" ht="15">
      <c r="A50" s="68">
        <v>115</v>
      </c>
      <c r="B50" s="68">
        <f t="shared" si="0"/>
        <v>86</v>
      </c>
      <c r="E50" s="73" t="s">
        <v>81</v>
      </c>
      <c r="F50" s="66">
        <v>191</v>
      </c>
    </row>
    <row r="51" spans="1:6" ht="15">
      <c r="A51" s="68">
        <v>116</v>
      </c>
      <c r="B51" s="68">
        <f t="shared" si="0"/>
        <v>85</v>
      </c>
      <c r="E51" s="66" t="s">
        <v>70</v>
      </c>
      <c r="F51" s="66">
        <v>198</v>
      </c>
    </row>
    <row r="52" spans="1:6" ht="15">
      <c r="A52" s="68">
        <v>117</v>
      </c>
      <c r="B52" s="68">
        <f t="shared" si="0"/>
        <v>84</v>
      </c>
      <c r="E52" s="73" t="s">
        <v>121</v>
      </c>
      <c r="F52" s="90">
        <v>151</v>
      </c>
    </row>
    <row r="53" spans="1:6" ht="15">
      <c r="A53" s="68">
        <v>118</v>
      </c>
      <c r="B53" s="68">
        <f t="shared" si="0"/>
        <v>84</v>
      </c>
      <c r="E53" s="66" t="s">
        <v>54</v>
      </c>
      <c r="F53" s="66">
        <v>186</v>
      </c>
    </row>
    <row r="54" spans="1:6" ht="15">
      <c r="A54" s="68">
        <v>119</v>
      </c>
      <c r="B54" s="68">
        <f t="shared" si="0"/>
        <v>83</v>
      </c>
      <c r="E54" s="66" t="s">
        <v>120</v>
      </c>
      <c r="F54" s="90">
        <v>70</v>
      </c>
    </row>
    <row r="55" spans="1:6" ht="15">
      <c r="A55" s="68">
        <v>120</v>
      </c>
      <c r="B55" s="68">
        <f t="shared" si="0"/>
        <v>82</v>
      </c>
      <c r="E55" s="66" t="s">
        <v>48</v>
      </c>
      <c r="F55" s="66">
        <v>195</v>
      </c>
    </row>
    <row r="56" spans="1:6" ht="15">
      <c r="A56" s="68">
        <v>121</v>
      </c>
      <c r="B56" s="68">
        <f t="shared" si="0"/>
        <v>81</v>
      </c>
      <c r="E56" s="66" t="s">
        <v>153</v>
      </c>
      <c r="F56" s="90">
        <v>201</v>
      </c>
    </row>
    <row r="57" spans="1:6" ht="15">
      <c r="A57" s="68">
        <v>122</v>
      </c>
      <c r="B57" s="68">
        <f t="shared" si="0"/>
        <v>81</v>
      </c>
      <c r="E57" s="54" t="s">
        <v>59</v>
      </c>
      <c r="F57" s="66">
        <v>150</v>
      </c>
    </row>
    <row r="58" spans="1:6" ht="15">
      <c r="A58" s="68">
        <v>123</v>
      </c>
      <c r="B58" s="68">
        <f t="shared" si="0"/>
        <v>80</v>
      </c>
      <c r="E58" s="66" t="s">
        <v>127</v>
      </c>
      <c r="F58" s="66">
        <v>214</v>
      </c>
    </row>
    <row r="59" spans="1:6" ht="15">
      <c r="A59" s="68">
        <v>124</v>
      </c>
      <c r="B59" s="68">
        <f t="shared" si="0"/>
        <v>79</v>
      </c>
      <c r="E59" s="73" t="s">
        <v>155</v>
      </c>
      <c r="F59" s="66">
        <v>190</v>
      </c>
    </row>
    <row r="60" spans="1:6" ht="15">
      <c r="A60" s="68">
        <v>125</v>
      </c>
      <c r="B60" s="68">
        <f t="shared" si="0"/>
        <v>78</v>
      </c>
      <c r="E60" s="73" t="s">
        <v>29</v>
      </c>
      <c r="F60" s="66">
        <v>184</v>
      </c>
    </row>
    <row r="61" spans="1:6" ht="15">
      <c r="A61" s="68">
        <v>126</v>
      </c>
      <c r="B61" s="68">
        <f t="shared" si="0"/>
        <v>78</v>
      </c>
      <c r="E61" s="73" t="s">
        <v>47</v>
      </c>
      <c r="F61" s="66">
        <v>174</v>
      </c>
    </row>
    <row r="62" spans="1:6" ht="15">
      <c r="A62" s="68">
        <v>127</v>
      </c>
      <c r="B62" s="68">
        <f t="shared" si="0"/>
        <v>77</v>
      </c>
      <c r="E62" s="73" t="s">
        <v>90</v>
      </c>
      <c r="F62" s="66">
        <v>212</v>
      </c>
    </row>
    <row r="63" spans="1:6" ht="15">
      <c r="A63" s="68">
        <v>128</v>
      </c>
      <c r="B63" s="68">
        <f t="shared" si="0"/>
        <v>76</v>
      </c>
      <c r="E63" s="73" t="s">
        <v>106</v>
      </c>
      <c r="F63" s="66">
        <v>143</v>
      </c>
    </row>
    <row r="64" spans="1:6" ht="15">
      <c r="A64" s="68">
        <v>129</v>
      </c>
      <c r="B64" s="68">
        <f t="shared" si="0"/>
        <v>75</v>
      </c>
      <c r="E64" s="66" t="s">
        <v>58</v>
      </c>
      <c r="F64" s="66">
        <v>155</v>
      </c>
    </row>
    <row r="65" spans="1:6" ht="15">
      <c r="A65" s="68">
        <v>130</v>
      </c>
      <c r="B65" s="68">
        <f t="shared" si="0"/>
        <v>75</v>
      </c>
      <c r="E65" s="66" t="s">
        <v>52</v>
      </c>
      <c r="F65" s="66">
        <v>189</v>
      </c>
    </row>
    <row r="66" spans="1:6" ht="15">
      <c r="A66" s="68">
        <v>131</v>
      </c>
      <c r="B66" s="68">
        <f t="shared" si="0"/>
        <v>74</v>
      </c>
      <c r="E66" s="73" t="s">
        <v>26</v>
      </c>
      <c r="F66" s="66">
        <v>170</v>
      </c>
    </row>
    <row r="67" spans="1:6" ht="15">
      <c r="A67" s="68">
        <v>132</v>
      </c>
      <c r="B67" s="68">
        <f t="shared" si="0"/>
        <v>73</v>
      </c>
      <c r="E67" s="73" t="s">
        <v>124</v>
      </c>
      <c r="F67" s="90">
        <v>127</v>
      </c>
    </row>
    <row r="68" spans="1:6" ht="15">
      <c r="A68" s="68">
        <v>133</v>
      </c>
      <c r="B68" s="68">
        <f t="shared" si="0"/>
        <v>72</v>
      </c>
      <c r="E68" s="73" t="s">
        <v>95</v>
      </c>
      <c r="F68" s="66">
        <v>177</v>
      </c>
    </row>
    <row r="69" spans="1:6" ht="15">
      <c r="A69" s="68">
        <v>134</v>
      </c>
      <c r="B69" s="68">
        <f t="shared" si="0"/>
        <v>72</v>
      </c>
      <c r="E69" s="73" t="s">
        <v>122</v>
      </c>
      <c r="F69" s="90">
        <v>79</v>
      </c>
    </row>
    <row r="70" spans="1:6" ht="15">
      <c r="A70" s="68">
        <v>135</v>
      </c>
      <c r="B70" s="68">
        <f aca="true" t="shared" si="1" ref="B70:B133">TRUNC(((230-A70)/4)*3)</f>
        <v>71</v>
      </c>
      <c r="E70" s="66" t="s">
        <v>34</v>
      </c>
      <c r="F70" s="66">
        <v>139</v>
      </c>
    </row>
    <row r="71" spans="1:6" ht="15">
      <c r="A71" s="68">
        <v>136</v>
      </c>
      <c r="B71" s="68">
        <f t="shared" si="1"/>
        <v>70</v>
      </c>
      <c r="E71" s="66" t="s">
        <v>110</v>
      </c>
      <c r="F71" s="66">
        <v>173</v>
      </c>
    </row>
    <row r="72" spans="1:6" ht="15">
      <c r="A72" s="68">
        <v>137</v>
      </c>
      <c r="B72" s="68">
        <f t="shared" si="1"/>
        <v>69</v>
      </c>
      <c r="E72" s="66" t="s">
        <v>156</v>
      </c>
      <c r="F72" s="66">
        <v>194</v>
      </c>
    </row>
    <row r="73" spans="1:6" ht="15">
      <c r="A73" s="68">
        <v>138</v>
      </c>
      <c r="B73" s="68">
        <f t="shared" si="1"/>
        <v>69</v>
      </c>
      <c r="E73" s="73" t="s">
        <v>94</v>
      </c>
      <c r="F73" s="66">
        <v>107</v>
      </c>
    </row>
    <row r="74" spans="1:6" ht="15">
      <c r="A74" s="68">
        <v>139</v>
      </c>
      <c r="B74" s="68">
        <f t="shared" si="1"/>
        <v>68</v>
      </c>
      <c r="E74" s="66" t="s">
        <v>92</v>
      </c>
      <c r="F74" s="66">
        <v>147</v>
      </c>
    </row>
    <row r="75" spans="1:6" ht="15">
      <c r="A75" s="68">
        <v>140</v>
      </c>
      <c r="B75" s="68">
        <f t="shared" si="1"/>
        <v>67</v>
      </c>
      <c r="E75" s="66" t="s">
        <v>192</v>
      </c>
      <c r="F75" s="66">
        <v>167</v>
      </c>
    </row>
    <row r="76" spans="1:6" ht="15">
      <c r="A76" s="68">
        <v>141</v>
      </c>
      <c r="B76" s="68">
        <f t="shared" si="1"/>
        <v>66</v>
      </c>
      <c r="E76" s="66" t="s">
        <v>139</v>
      </c>
      <c r="F76" s="66">
        <v>172</v>
      </c>
    </row>
    <row r="77" spans="1:6" ht="15">
      <c r="A77" s="68">
        <v>142</v>
      </c>
      <c r="B77" s="68">
        <f t="shared" si="1"/>
        <v>66</v>
      </c>
      <c r="E77" s="66" t="s">
        <v>64</v>
      </c>
      <c r="F77" s="66">
        <v>208</v>
      </c>
    </row>
    <row r="78" spans="1:6" ht="15">
      <c r="A78" s="68">
        <v>143</v>
      </c>
      <c r="B78" s="68">
        <f t="shared" si="1"/>
        <v>65</v>
      </c>
      <c r="E78" s="66" t="s">
        <v>50</v>
      </c>
      <c r="F78" s="66">
        <v>163</v>
      </c>
    </row>
    <row r="79" spans="1:6" ht="15">
      <c r="A79" s="68">
        <v>144</v>
      </c>
      <c r="B79" s="68">
        <f t="shared" si="1"/>
        <v>64</v>
      </c>
      <c r="E79" s="66" t="s">
        <v>164</v>
      </c>
      <c r="F79" s="66">
        <v>179</v>
      </c>
    </row>
    <row r="80" spans="1:6" ht="15">
      <c r="A80" s="68">
        <v>145</v>
      </c>
      <c r="B80" s="68">
        <f t="shared" si="1"/>
        <v>63</v>
      </c>
      <c r="E80" s="66" t="s">
        <v>67</v>
      </c>
      <c r="F80" s="66">
        <v>152</v>
      </c>
    </row>
    <row r="81" spans="1:6" ht="15">
      <c r="A81" s="68">
        <v>146</v>
      </c>
      <c r="B81" s="68">
        <f t="shared" si="1"/>
        <v>63</v>
      </c>
      <c r="E81" s="66" t="s">
        <v>166</v>
      </c>
      <c r="F81" s="66">
        <v>179</v>
      </c>
    </row>
    <row r="82" spans="1:6" ht="15">
      <c r="A82" s="68">
        <v>147</v>
      </c>
      <c r="B82" s="68">
        <f t="shared" si="1"/>
        <v>62</v>
      </c>
      <c r="E82" s="66" t="s">
        <v>83</v>
      </c>
      <c r="F82" s="66">
        <v>120</v>
      </c>
    </row>
    <row r="83" spans="1:6" ht="15">
      <c r="A83" s="68">
        <v>148</v>
      </c>
      <c r="B83" s="68">
        <f t="shared" si="1"/>
        <v>61</v>
      </c>
      <c r="E83" s="73" t="s">
        <v>37</v>
      </c>
      <c r="F83" s="66">
        <v>156</v>
      </c>
    </row>
    <row r="84" spans="1:6" ht="15">
      <c r="A84" s="68">
        <v>149</v>
      </c>
      <c r="B84" s="68">
        <f t="shared" si="1"/>
        <v>60</v>
      </c>
      <c r="E84" s="73" t="s">
        <v>74</v>
      </c>
      <c r="F84" s="66">
        <v>134</v>
      </c>
    </row>
    <row r="85" spans="1:6" ht="15">
      <c r="A85" s="68">
        <v>150</v>
      </c>
      <c r="B85" s="68">
        <f t="shared" si="1"/>
        <v>60</v>
      </c>
      <c r="E85" s="73" t="s">
        <v>33</v>
      </c>
      <c r="F85" s="66">
        <v>188</v>
      </c>
    </row>
    <row r="86" spans="1:6" ht="15">
      <c r="A86" s="68">
        <v>151</v>
      </c>
      <c r="B86" s="68">
        <f t="shared" si="1"/>
        <v>59</v>
      </c>
      <c r="E86" s="73" t="s">
        <v>109</v>
      </c>
      <c r="F86" s="66">
        <v>168</v>
      </c>
    </row>
    <row r="87" spans="1:6" ht="15">
      <c r="A87" s="68">
        <v>152</v>
      </c>
      <c r="B87" s="68">
        <f t="shared" si="1"/>
        <v>58</v>
      </c>
      <c r="E87" s="73" t="s">
        <v>93</v>
      </c>
      <c r="F87" s="66">
        <v>149</v>
      </c>
    </row>
    <row r="88" spans="1:6" ht="15">
      <c r="A88" s="68">
        <v>153</v>
      </c>
      <c r="B88" s="68">
        <f t="shared" si="1"/>
        <v>57</v>
      </c>
      <c r="E88" s="66" t="s">
        <v>107</v>
      </c>
      <c r="F88" s="66">
        <v>203</v>
      </c>
    </row>
    <row r="89" spans="1:6" ht="15">
      <c r="A89" s="68">
        <v>154</v>
      </c>
      <c r="B89" s="68">
        <f t="shared" si="1"/>
        <v>57</v>
      </c>
      <c r="E89" s="66" t="s">
        <v>141</v>
      </c>
      <c r="F89" s="66">
        <v>136</v>
      </c>
    </row>
    <row r="90" spans="1:6" ht="15">
      <c r="A90" s="68">
        <v>155</v>
      </c>
      <c r="B90" s="68">
        <f t="shared" si="1"/>
        <v>56</v>
      </c>
      <c r="E90" s="66" t="s">
        <v>143</v>
      </c>
      <c r="F90" s="66">
        <v>150</v>
      </c>
    </row>
    <row r="91" spans="1:6" ht="15">
      <c r="A91" s="68">
        <v>156</v>
      </c>
      <c r="B91" s="68">
        <f t="shared" si="1"/>
        <v>55</v>
      </c>
      <c r="E91" s="66" t="s">
        <v>163</v>
      </c>
      <c r="F91" s="66">
        <v>143</v>
      </c>
    </row>
    <row r="92" spans="1:6" ht="15">
      <c r="A92" s="68">
        <v>157</v>
      </c>
      <c r="B92" s="68">
        <f t="shared" si="1"/>
        <v>54</v>
      </c>
      <c r="E92" s="66" t="s">
        <v>97</v>
      </c>
      <c r="F92" s="66">
        <v>205</v>
      </c>
    </row>
    <row r="93" spans="1:6" ht="15">
      <c r="A93" s="68">
        <v>158</v>
      </c>
      <c r="B93" s="68">
        <f t="shared" si="1"/>
        <v>54</v>
      </c>
      <c r="E93" s="73" t="s">
        <v>102</v>
      </c>
      <c r="F93" s="66">
        <v>157</v>
      </c>
    </row>
    <row r="94" spans="1:6" ht="15">
      <c r="A94" s="68">
        <v>159</v>
      </c>
      <c r="B94" s="68">
        <f t="shared" si="1"/>
        <v>53</v>
      </c>
      <c r="E94" s="73"/>
      <c r="F94" s="66"/>
    </row>
    <row r="95" spans="1:6" ht="15">
      <c r="A95" s="68">
        <v>160</v>
      </c>
      <c r="B95" s="68">
        <f t="shared" si="1"/>
        <v>52</v>
      </c>
      <c r="E95" s="66"/>
      <c r="F95" s="66"/>
    </row>
    <row r="96" spans="1:6" ht="15">
      <c r="A96" s="68">
        <v>161</v>
      </c>
      <c r="B96" s="68">
        <f t="shared" si="1"/>
        <v>51</v>
      </c>
      <c r="E96" s="66"/>
      <c r="F96" s="66"/>
    </row>
    <row r="97" spans="1:6" ht="15">
      <c r="A97" s="68">
        <v>162</v>
      </c>
      <c r="B97" s="68">
        <f t="shared" si="1"/>
        <v>51</v>
      </c>
      <c r="E97" s="73"/>
      <c r="F97" s="66"/>
    </row>
    <row r="98" spans="1:6" ht="15">
      <c r="A98" s="68">
        <v>163</v>
      </c>
      <c r="B98" s="68">
        <f t="shared" si="1"/>
        <v>50</v>
      </c>
      <c r="E98" s="66"/>
      <c r="F98" s="66"/>
    </row>
    <row r="99" spans="1:6" ht="15">
      <c r="A99" s="68">
        <v>164</v>
      </c>
      <c r="B99" s="68">
        <f t="shared" si="1"/>
        <v>49</v>
      </c>
      <c r="E99" s="66"/>
      <c r="F99" s="66"/>
    </row>
    <row r="100" spans="1:6" ht="15">
      <c r="A100" s="68">
        <v>165</v>
      </c>
      <c r="B100" s="68">
        <f t="shared" si="1"/>
        <v>48</v>
      </c>
      <c r="E100" s="66"/>
      <c r="F100" s="66"/>
    </row>
    <row r="101" spans="1:6" ht="15">
      <c r="A101" s="68">
        <v>166</v>
      </c>
      <c r="B101" s="68">
        <f t="shared" si="1"/>
        <v>48</v>
      </c>
      <c r="E101" s="66"/>
      <c r="F101" s="66"/>
    </row>
    <row r="102" spans="1:6" ht="15">
      <c r="A102" s="68">
        <v>167</v>
      </c>
      <c r="B102" s="68">
        <f t="shared" si="1"/>
        <v>47</v>
      </c>
      <c r="E102" s="66"/>
      <c r="F102" s="66"/>
    </row>
    <row r="103" spans="1:6" ht="15">
      <c r="A103" s="68">
        <v>168</v>
      </c>
      <c r="B103" s="68">
        <f t="shared" si="1"/>
        <v>46</v>
      </c>
      <c r="E103" s="66"/>
      <c r="F103" s="66"/>
    </row>
    <row r="104" spans="1:6" ht="15">
      <c r="A104" s="68">
        <v>169</v>
      </c>
      <c r="B104" s="68">
        <f t="shared" si="1"/>
        <v>45</v>
      </c>
      <c r="E104" s="73"/>
      <c r="F104" s="66"/>
    </row>
    <row r="105" spans="1:6" ht="15">
      <c r="A105" s="68">
        <v>170</v>
      </c>
      <c r="B105" s="68">
        <f t="shared" si="1"/>
        <v>45</v>
      </c>
      <c r="E105" s="73"/>
      <c r="F105" s="66"/>
    </row>
    <row r="106" spans="1:6" ht="15">
      <c r="A106" s="68">
        <v>171</v>
      </c>
      <c r="B106" s="68">
        <f t="shared" si="1"/>
        <v>44</v>
      </c>
      <c r="E106" s="66"/>
      <c r="F106" s="66"/>
    </row>
    <row r="107" spans="1:6" ht="15">
      <c r="A107" s="68">
        <v>172</v>
      </c>
      <c r="B107" s="68">
        <f t="shared" si="1"/>
        <v>43</v>
      </c>
      <c r="E107" s="66"/>
      <c r="F107" s="66"/>
    </row>
    <row r="108" spans="1:6" ht="15">
      <c r="A108" s="68">
        <v>173</v>
      </c>
      <c r="B108" s="68">
        <f t="shared" si="1"/>
        <v>42</v>
      </c>
      <c r="E108" s="66"/>
      <c r="F108" s="66"/>
    </row>
    <row r="109" spans="1:6" ht="15">
      <c r="A109" s="68">
        <v>174</v>
      </c>
      <c r="B109" s="68">
        <f t="shared" si="1"/>
        <v>42</v>
      </c>
      <c r="E109" s="66"/>
      <c r="F109" s="66"/>
    </row>
    <row r="110" spans="1:6" ht="15">
      <c r="A110" s="68">
        <v>175</v>
      </c>
      <c r="B110" s="68">
        <f t="shared" si="1"/>
        <v>41</v>
      </c>
      <c r="E110" s="66"/>
      <c r="F110" s="66"/>
    </row>
    <row r="111" spans="1:6" ht="15">
      <c r="A111" s="68">
        <v>176</v>
      </c>
      <c r="B111" s="68">
        <f t="shared" si="1"/>
        <v>40</v>
      </c>
      <c r="E111" s="66"/>
      <c r="F111" s="66"/>
    </row>
    <row r="112" spans="1:6" ht="15">
      <c r="A112" s="68">
        <v>177</v>
      </c>
      <c r="B112" s="68">
        <f t="shared" si="1"/>
        <v>39</v>
      </c>
      <c r="E112" s="66"/>
      <c r="F112" s="66"/>
    </row>
    <row r="113" spans="1:2" ht="15">
      <c r="A113" s="68">
        <v>178</v>
      </c>
      <c r="B113" s="68">
        <f t="shared" si="1"/>
        <v>39</v>
      </c>
    </row>
    <row r="114" spans="1:2" ht="15">
      <c r="A114" s="68">
        <v>179</v>
      </c>
      <c r="B114" s="68">
        <f t="shared" si="1"/>
        <v>38</v>
      </c>
    </row>
    <row r="115" spans="1:2" ht="15">
      <c r="A115" s="68">
        <v>180</v>
      </c>
      <c r="B115" s="68">
        <f t="shared" si="1"/>
        <v>37</v>
      </c>
    </row>
    <row r="116" spans="1:2" ht="15">
      <c r="A116" s="68">
        <v>181</v>
      </c>
      <c r="B116" s="68">
        <f t="shared" si="1"/>
        <v>36</v>
      </c>
    </row>
    <row r="117" spans="1:2" ht="15">
      <c r="A117" s="68">
        <v>182</v>
      </c>
      <c r="B117" s="68">
        <f t="shared" si="1"/>
        <v>36</v>
      </c>
    </row>
    <row r="118" spans="1:2" ht="15">
      <c r="A118" s="68">
        <v>183</v>
      </c>
      <c r="B118" s="68">
        <f t="shared" si="1"/>
        <v>35</v>
      </c>
    </row>
    <row r="119" spans="1:2" ht="15">
      <c r="A119" s="68">
        <v>184</v>
      </c>
      <c r="B119" s="68">
        <f t="shared" si="1"/>
        <v>34</v>
      </c>
    </row>
    <row r="120" spans="1:2" ht="15">
      <c r="A120" s="68">
        <v>185</v>
      </c>
      <c r="B120" s="68">
        <f t="shared" si="1"/>
        <v>33</v>
      </c>
    </row>
    <row r="121" spans="1:2" ht="15">
      <c r="A121" s="68">
        <v>186</v>
      </c>
      <c r="B121" s="68">
        <f t="shared" si="1"/>
        <v>33</v>
      </c>
    </row>
    <row r="122" spans="1:2" ht="15">
      <c r="A122" s="68">
        <v>187</v>
      </c>
      <c r="B122" s="68">
        <f t="shared" si="1"/>
        <v>32</v>
      </c>
    </row>
    <row r="123" spans="1:2" ht="15">
      <c r="A123" s="68">
        <v>188</v>
      </c>
      <c r="B123" s="68">
        <f t="shared" si="1"/>
        <v>31</v>
      </c>
    </row>
    <row r="124" spans="1:2" ht="15">
      <c r="A124" s="68">
        <v>189</v>
      </c>
      <c r="B124" s="68">
        <f t="shared" si="1"/>
        <v>30</v>
      </c>
    </row>
    <row r="125" spans="1:2" ht="15">
      <c r="A125" s="68">
        <v>190</v>
      </c>
      <c r="B125" s="68">
        <f t="shared" si="1"/>
        <v>30</v>
      </c>
    </row>
    <row r="126" spans="1:2" ht="15">
      <c r="A126" s="68">
        <v>191</v>
      </c>
      <c r="B126" s="68">
        <f t="shared" si="1"/>
        <v>29</v>
      </c>
    </row>
    <row r="127" spans="1:2" ht="15">
      <c r="A127" s="68">
        <v>192</v>
      </c>
      <c r="B127" s="68">
        <f t="shared" si="1"/>
        <v>28</v>
      </c>
    </row>
    <row r="128" spans="1:2" ht="15">
      <c r="A128" s="68">
        <v>193</v>
      </c>
      <c r="B128" s="68">
        <f t="shared" si="1"/>
        <v>27</v>
      </c>
    </row>
    <row r="129" spans="1:2" ht="15">
      <c r="A129" s="68">
        <v>194</v>
      </c>
      <c r="B129" s="68">
        <f t="shared" si="1"/>
        <v>27</v>
      </c>
    </row>
    <row r="130" spans="1:2" ht="15">
      <c r="A130" s="68">
        <v>195</v>
      </c>
      <c r="B130" s="68">
        <f t="shared" si="1"/>
        <v>26</v>
      </c>
    </row>
    <row r="131" spans="1:2" ht="15">
      <c r="A131" s="68">
        <v>196</v>
      </c>
      <c r="B131" s="68">
        <f t="shared" si="1"/>
        <v>25</v>
      </c>
    </row>
    <row r="132" spans="1:2" ht="15">
      <c r="A132" s="68">
        <v>197</v>
      </c>
      <c r="B132" s="68">
        <f t="shared" si="1"/>
        <v>24</v>
      </c>
    </row>
    <row r="133" spans="1:2" ht="15">
      <c r="A133" s="68">
        <v>198</v>
      </c>
      <c r="B133" s="68">
        <f t="shared" si="1"/>
        <v>24</v>
      </c>
    </row>
    <row r="134" spans="1:2" ht="15">
      <c r="A134" s="68">
        <v>199</v>
      </c>
      <c r="B134" s="68">
        <f aca="true" t="shared" si="2" ref="B134:B165">TRUNC(((230-A134)/4)*3)</f>
        <v>23</v>
      </c>
    </row>
    <row r="135" spans="1:2" ht="15">
      <c r="A135" s="68">
        <v>200</v>
      </c>
      <c r="B135" s="68">
        <f t="shared" si="2"/>
        <v>22</v>
      </c>
    </row>
    <row r="136" spans="1:2" ht="15">
      <c r="A136" s="68">
        <v>201</v>
      </c>
      <c r="B136" s="68">
        <f t="shared" si="2"/>
        <v>21</v>
      </c>
    </row>
    <row r="137" spans="1:2" ht="15">
      <c r="A137" s="68">
        <v>202</v>
      </c>
      <c r="B137" s="68">
        <f t="shared" si="2"/>
        <v>21</v>
      </c>
    </row>
    <row r="138" spans="1:2" ht="15">
      <c r="A138" s="68">
        <v>203</v>
      </c>
      <c r="B138" s="68">
        <f t="shared" si="2"/>
        <v>20</v>
      </c>
    </row>
    <row r="139" spans="1:2" ht="15">
      <c r="A139" s="68">
        <v>204</v>
      </c>
      <c r="B139" s="68">
        <f t="shared" si="2"/>
        <v>19</v>
      </c>
    </row>
    <row r="140" spans="1:2" ht="15">
      <c r="A140" s="68">
        <v>205</v>
      </c>
      <c r="B140" s="68">
        <f t="shared" si="2"/>
        <v>18</v>
      </c>
    </row>
    <row r="141" spans="1:2" ht="15">
      <c r="A141" s="68">
        <v>206</v>
      </c>
      <c r="B141" s="68">
        <f t="shared" si="2"/>
        <v>18</v>
      </c>
    </row>
    <row r="142" spans="1:2" ht="15">
      <c r="A142" s="68">
        <v>207</v>
      </c>
      <c r="B142" s="68">
        <f t="shared" si="2"/>
        <v>17</v>
      </c>
    </row>
    <row r="143" spans="1:2" ht="15">
      <c r="A143" s="68">
        <v>208</v>
      </c>
      <c r="B143" s="68">
        <f t="shared" si="2"/>
        <v>16</v>
      </c>
    </row>
    <row r="144" spans="1:2" ht="15">
      <c r="A144" s="68">
        <v>209</v>
      </c>
      <c r="B144" s="68">
        <f t="shared" si="2"/>
        <v>15</v>
      </c>
    </row>
    <row r="145" spans="1:2" ht="15">
      <c r="A145" s="68">
        <v>210</v>
      </c>
      <c r="B145" s="68">
        <f t="shared" si="2"/>
        <v>15</v>
      </c>
    </row>
    <row r="146" spans="1:2" ht="15">
      <c r="A146" s="68">
        <v>211</v>
      </c>
      <c r="B146" s="68">
        <f t="shared" si="2"/>
        <v>14</v>
      </c>
    </row>
    <row r="147" spans="1:2" ht="15">
      <c r="A147" s="68">
        <v>212</v>
      </c>
      <c r="B147" s="68">
        <f t="shared" si="2"/>
        <v>13</v>
      </c>
    </row>
    <row r="148" spans="1:2" ht="15">
      <c r="A148" s="68">
        <v>213</v>
      </c>
      <c r="B148" s="68">
        <f t="shared" si="2"/>
        <v>12</v>
      </c>
    </row>
    <row r="149" spans="1:2" ht="15">
      <c r="A149" s="68">
        <v>214</v>
      </c>
      <c r="B149" s="68">
        <f t="shared" si="2"/>
        <v>12</v>
      </c>
    </row>
    <row r="150" spans="1:2" ht="15">
      <c r="A150" s="68">
        <v>215</v>
      </c>
      <c r="B150" s="68">
        <f t="shared" si="2"/>
        <v>11</v>
      </c>
    </row>
    <row r="151" spans="1:2" ht="15">
      <c r="A151" s="68">
        <v>216</v>
      </c>
      <c r="B151" s="68">
        <f t="shared" si="2"/>
        <v>10</v>
      </c>
    </row>
    <row r="152" spans="1:2" ht="15">
      <c r="A152" s="68">
        <v>217</v>
      </c>
      <c r="B152" s="68">
        <f t="shared" si="2"/>
        <v>9</v>
      </c>
    </row>
    <row r="153" spans="1:2" ht="15">
      <c r="A153" s="68">
        <v>218</v>
      </c>
      <c r="B153" s="68">
        <f t="shared" si="2"/>
        <v>9</v>
      </c>
    </row>
    <row r="154" spans="1:2" ht="15">
      <c r="A154" s="68">
        <v>219</v>
      </c>
      <c r="B154" s="68">
        <f t="shared" si="2"/>
        <v>8</v>
      </c>
    </row>
    <row r="155" spans="1:2" ht="15">
      <c r="A155" s="68">
        <v>220</v>
      </c>
      <c r="B155" s="68">
        <f t="shared" si="2"/>
        <v>7</v>
      </c>
    </row>
    <row r="156" spans="1:2" ht="15">
      <c r="A156" s="68">
        <v>221</v>
      </c>
      <c r="B156" s="68">
        <f t="shared" si="2"/>
        <v>6</v>
      </c>
    </row>
    <row r="157" spans="1:2" ht="15">
      <c r="A157" s="68">
        <v>222</v>
      </c>
      <c r="B157" s="68">
        <f t="shared" si="2"/>
        <v>6</v>
      </c>
    </row>
    <row r="158" spans="1:2" ht="15">
      <c r="A158" s="68">
        <v>223</v>
      </c>
      <c r="B158" s="68">
        <f t="shared" si="2"/>
        <v>5</v>
      </c>
    </row>
    <row r="159" spans="1:2" ht="15">
      <c r="A159" s="68">
        <v>224</v>
      </c>
      <c r="B159" s="68">
        <f t="shared" si="2"/>
        <v>4</v>
      </c>
    </row>
    <row r="160" spans="1:2" ht="15">
      <c r="A160" s="68">
        <v>225</v>
      </c>
      <c r="B160" s="68">
        <f t="shared" si="2"/>
        <v>3</v>
      </c>
    </row>
    <row r="161" spans="1:2" ht="15">
      <c r="A161" s="68">
        <v>226</v>
      </c>
      <c r="B161" s="68">
        <f t="shared" si="2"/>
        <v>3</v>
      </c>
    </row>
    <row r="162" spans="1:2" ht="15">
      <c r="A162" s="68">
        <v>227</v>
      </c>
      <c r="B162" s="68">
        <f t="shared" si="2"/>
        <v>2</v>
      </c>
    </row>
    <row r="163" spans="1:2" ht="15">
      <c r="A163" s="68">
        <v>228</v>
      </c>
      <c r="B163" s="68">
        <f t="shared" si="2"/>
        <v>1</v>
      </c>
    </row>
    <row r="164" spans="1:2" ht="15">
      <c r="A164" s="68">
        <v>229</v>
      </c>
      <c r="B164" s="68">
        <f t="shared" si="2"/>
        <v>0</v>
      </c>
    </row>
    <row r="165" spans="1:2" ht="15">
      <c r="A165" s="68">
        <v>230</v>
      </c>
      <c r="B165" s="68">
        <f t="shared" si="2"/>
        <v>0</v>
      </c>
    </row>
    <row r="166" ht="15">
      <c r="A166" s="68"/>
    </row>
    <row r="167" ht="15">
      <c r="A167" s="68"/>
    </row>
    <row r="168" ht="15">
      <c r="A168" s="68"/>
    </row>
    <row r="169" ht="15">
      <c r="A169" s="68"/>
    </row>
    <row r="170" ht="15">
      <c r="A170" s="68"/>
    </row>
    <row r="171" ht="15">
      <c r="A171" s="68"/>
    </row>
  </sheetData>
  <sheetProtection sheet="1" objects="1" scenarios="1"/>
  <printOptions/>
  <pageMargins left="0.75" right="0.75" top="1" bottom="1" header="0.5" footer="0.5"/>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Burdett</dc:creator>
  <cp:keywords/>
  <dc:description/>
  <cp:lastModifiedBy>Astra Bowl</cp:lastModifiedBy>
  <cp:lastPrinted>2018-07-15T17:50:54Z</cp:lastPrinted>
  <dcterms:created xsi:type="dcterms:W3CDTF">2000-04-13T19:24:14Z</dcterms:created>
  <dcterms:modified xsi:type="dcterms:W3CDTF">2018-07-16T10:29:49Z</dcterms:modified>
  <cp:category/>
  <cp:version/>
  <cp:contentType/>
  <cp:contentStatus/>
</cp:coreProperties>
</file>